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queryTables/queryTable1.xml" ContentType="application/vnd.openxmlformats-officedocument.spreadsheetml.queryTable+xml"/>
  <Override PartName="/xl/slicers/slicer2.xml" ContentType="application/vnd.ms-excel.slicer+xml"/>
  <Override PartName="/xl/calcChain.xml" ContentType="application/vnd.openxmlformats-officedocument.spreadsheetml.calcChain+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7"/>
  <workbookPr hidePivotFieldList="1"/>
  <mc:AlternateContent xmlns:mc="http://schemas.openxmlformats.org/markup-compatibility/2006">
    <mc:Choice Requires="x15">
      <x15ac:absPath xmlns:x15ac="http://schemas.microsoft.com/office/spreadsheetml/2010/11/ac" url="https://d.docs.live.net/b41ecb669c71e350/Austausch/20240515-Unterlagen/"/>
    </mc:Choice>
  </mc:AlternateContent>
  <xr:revisionPtr revIDLastSave="0" documentId="8_{6EF96068-7C52-4394-AA21-437117796233}" xr6:coauthVersionLast="47" xr6:coauthVersionMax="47" xr10:uidLastSave="{00000000-0000-0000-0000-000000000000}"/>
  <bookViews>
    <workbookView xWindow="-120" yWindow="-120" windowWidth="24240" windowHeight="17640" activeTab="2" xr2:uid="{DCF9DED8-4FD7-4DA5-8FEA-E138E5CB43D9}"/>
  </bookViews>
  <sheets>
    <sheet name="Rohdaten" sheetId="1" r:id="rId1"/>
    <sheet name="Auswertung Zeiten" sheetId="2" r:id="rId2"/>
    <sheet name="Tätigkeitsnachweis" sheetId="5" r:id="rId3"/>
    <sheet name="Temp" sheetId="6" state="hidden" r:id="rId4"/>
  </sheets>
  <definedNames>
    <definedName name="Datenschnitt_FoC">#N/A</definedName>
    <definedName name="Datenschnitt_FoC1">#N/A</definedName>
    <definedName name="Datenschnitt_Jahr">#N/A</definedName>
    <definedName name="Datenschnitt_Jahr1">#N/A</definedName>
    <definedName name="Datenschnitt_Monat">#N/A</definedName>
    <definedName name="Datenschnitt_Monat1">#N/A</definedName>
    <definedName name="Datenschnitt_Projekt">#N/A</definedName>
    <definedName name="Datenschnitt_Projekt1">#N/A</definedName>
    <definedName name="ExterneDaten_1" localSheetId="2" hidden="1">Tätigkeitsnachweis!$B$2:$I$10</definedName>
  </definedNames>
  <calcPr calcId="191028"/>
  <pivotCaches>
    <pivotCache cacheId="820" r:id="rId5"/>
  </pivotCaches>
  <extLst>
    <ext xmlns:x14="http://schemas.microsoft.com/office/spreadsheetml/2009/9/main" uri="{BBE1A952-AA13-448e-AADC-164F8A28A991}">
      <x14:slicerCaches>
        <x14:slicerCache r:id="rId6"/>
        <x14:slicerCache r:id="rId7"/>
        <x14:slicerCache r:id="rId8"/>
        <x14:slicerCache r:id="rId9"/>
      </x14:slicerCaches>
    </ex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0"/>
        <x14:slicerCache r:id="rId11"/>
        <x14:slicerCache r:id="rId12"/>
        <x14:slicerCache r:id="rId13"/>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5" l="1"/>
  <c r="H9" i="1"/>
  <c r="K9" i="1" s="1"/>
  <c r="L9" i="1" s="1"/>
  <c r="I9" i="1"/>
  <c r="J9" i="1" s="1"/>
  <c r="N9" i="1"/>
  <c r="O9" i="1"/>
  <c r="P9" i="1"/>
  <c r="Q9" i="1"/>
  <c r="R9" i="1"/>
  <c r="S9" i="1"/>
  <c r="T9" i="1"/>
  <c r="N2" i="1"/>
  <c r="N3" i="1"/>
  <c r="N4" i="1"/>
  <c r="N5" i="1"/>
  <c r="N6" i="1"/>
  <c r="N7" i="1"/>
  <c r="N8" i="1"/>
  <c r="H2" i="1"/>
  <c r="K2" i="1" s="1"/>
  <c r="L2" i="1" s="1"/>
  <c r="I2" i="1"/>
  <c r="O2" i="1"/>
  <c r="P2" i="1"/>
  <c r="Q2" i="1"/>
  <c r="R2" i="1"/>
  <c r="S2" i="1"/>
  <c r="T2" i="1"/>
  <c r="T3" i="1"/>
  <c r="T4" i="1"/>
  <c r="T5" i="1"/>
  <c r="T6" i="1"/>
  <c r="T7" i="1"/>
  <c r="T8" i="1"/>
  <c r="S3" i="1"/>
  <c r="U3" i="1" s="1"/>
  <c r="S4" i="1"/>
  <c r="S5" i="1"/>
  <c r="U5" i="1" s="1"/>
  <c r="S6" i="1"/>
  <c r="S7" i="1"/>
  <c r="U7" i="1" s="1"/>
  <c r="S8" i="1"/>
  <c r="U8" i="1" s="1"/>
  <c r="R3" i="1"/>
  <c r="R4" i="1"/>
  <c r="R5" i="1"/>
  <c r="R6" i="1"/>
  <c r="R7" i="1"/>
  <c r="R8" i="1"/>
  <c r="Q3" i="1"/>
  <c r="Q4" i="1"/>
  <c r="Q5" i="1"/>
  <c r="Q6" i="1"/>
  <c r="Q7" i="1"/>
  <c r="Q8" i="1"/>
  <c r="P4" i="1"/>
  <c r="P5" i="1"/>
  <c r="P6" i="1"/>
  <c r="P7" i="1"/>
  <c r="P8" i="1"/>
  <c r="P3" i="1"/>
  <c r="O3" i="1"/>
  <c r="O4" i="1"/>
  <c r="O5" i="1"/>
  <c r="O6" i="1"/>
  <c r="O7" i="1"/>
  <c r="O8" i="1"/>
  <c r="I3" i="1"/>
  <c r="I4" i="1"/>
  <c r="I5" i="1"/>
  <c r="I6" i="1"/>
  <c r="I7" i="1"/>
  <c r="I8" i="1"/>
  <c r="H3" i="1"/>
  <c r="K3" i="1" s="1"/>
  <c r="L3" i="1" s="1"/>
  <c r="H4" i="1"/>
  <c r="K4" i="1" s="1"/>
  <c r="L4" i="1" s="1"/>
  <c r="H5" i="1"/>
  <c r="K5" i="1" s="1"/>
  <c r="H6" i="1"/>
  <c r="K6" i="1" s="1"/>
  <c r="H7" i="1"/>
  <c r="K7" i="1" s="1"/>
  <c r="L7" i="1" s="1"/>
  <c r="H8" i="1"/>
  <c r="K8" i="1" s="1"/>
  <c r="L8" i="1" s="1"/>
  <c r="V7" i="1" l="1"/>
  <c r="V5" i="1"/>
  <c r="V3" i="1"/>
  <c r="U9" i="1"/>
  <c r="V9" i="1" s="1"/>
  <c r="M9" i="1"/>
  <c r="V8" i="1"/>
  <c r="L5" i="1"/>
  <c r="M5" i="1"/>
  <c r="L6" i="1"/>
  <c r="M6" i="1"/>
  <c r="M8" i="1"/>
  <c r="M7" i="1"/>
  <c r="M4" i="1"/>
  <c r="M3" i="1"/>
  <c r="M2" i="1"/>
  <c r="U6" i="1"/>
  <c r="V6" i="1" s="1"/>
  <c r="U2" i="1"/>
  <c r="V2" i="1" s="1"/>
  <c r="U4" i="1"/>
  <c r="V4" i="1" s="1"/>
  <c r="J2" i="1"/>
  <c r="J6" i="1"/>
  <c r="J5" i="1"/>
  <c r="J4" i="1"/>
  <c r="J3" i="1"/>
  <c r="J8" i="1"/>
  <c r="J7"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425026C-8EB0-4865-9479-E5F89E9DC7D2}" keepAlive="1" name="Abfrage - Tätigkeitsnachweise" description="Verbindung mit der Abfrage 'Tätigkeitsnachweise' in der Arbeitsmappe." type="5" refreshedVersion="8" background="1" saveData="1">
    <dbPr connection="Provider=Microsoft.Mashup.OleDb.1;Data Source=$Workbook$;Location=Tätigkeitsnachweise;Extended Properties=&quot;&quot;" command="SELECT * FROM [Tätigkeitsnachweise]"/>
  </connection>
</connections>
</file>

<file path=xl/sharedStrings.xml><?xml version="1.0" encoding="utf-8"?>
<sst xmlns="http://schemas.openxmlformats.org/spreadsheetml/2006/main" count="157" uniqueCount="86">
  <si>
    <t>Betreff</t>
  </si>
  <si>
    <t>Ort</t>
  </si>
  <si>
    <t>Beginn</t>
  </si>
  <si>
    <t>Ende</t>
  </si>
  <si>
    <t>Serientyp</t>
  </si>
  <si>
    <t>Kategorien</t>
  </si>
  <si>
    <t>In Ordner</t>
  </si>
  <si>
    <t>Beginn-berechnung</t>
  </si>
  <si>
    <t>Ende-berechnet</t>
  </si>
  <si>
    <t>Dauer des Termins</t>
  </si>
  <si>
    <t>Datumsberechnung</t>
  </si>
  <si>
    <t>Monat</t>
  </si>
  <si>
    <t>Jahr</t>
  </si>
  <si>
    <t>Projekt</t>
  </si>
  <si>
    <t>FoC</t>
  </si>
  <si>
    <t>Aufwand - 0.25 Tag</t>
  </si>
  <si>
    <t>Aufwand - 0.5 Tag</t>
  </si>
  <si>
    <t>Aufwand - 0.75 Tag</t>
  </si>
  <si>
    <t>Aufwand - 1 Tag</t>
  </si>
  <si>
    <t>Interne Meetings</t>
  </si>
  <si>
    <t>Aufwände zur Verrechnung</t>
  </si>
  <si>
    <t>Tätigkeitsnachweis Text</t>
  </si>
  <si>
    <t>[P-Projektnr] Mustertext</t>
  </si>
  <si>
    <t>keine Angabe</t>
  </si>
  <si>
    <t>Mi 01.05.2024 08:00</t>
  </si>
  <si>
    <t>Mi 01.05.2024 10:00</t>
  </si>
  <si>
    <t>(Keine Angabe)</t>
  </si>
  <si>
    <t>Interne Meetings; Aufwand - 0.25 Tag</t>
  </si>
  <si>
    <t>Kalender</t>
  </si>
  <si>
    <t>[P-1220] Erstellung der WBS Struktur</t>
  </si>
  <si>
    <t>Di 14.05.2024 08:00</t>
  </si>
  <si>
    <t>Di 14.05.2024 12:00</t>
  </si>
  <si>
    <t>Aufwand - 1 Tag; FoC</t>
  </si>
  <si>
    <t>wöchentliches Firmenmeeting</t>
  </si>
  <si>
    <t>Di 21.05.2024 08:00</t>
  </si>
  <si>
    <t>Di 21.05.2024 10:30</t>
  </si>
  <si>
    <t>[P-1280] Abstimmungsgespräch mit Kunde</t>
  </si>
  <si>
    <t>Di 21.05.2024 11:00</t>
  </si>
  <si>
    <t>Di 21.05.2024 17:00</t>
  </si>
  <si>
    <t>[P-1230] Abstimmungsgespräch mit Kunde</t>
  </si>
  <si>
    <t>Do 23.05.2024 10:00</t>
  </si>
  <si>
    <t>Do 23.05.2024 12:00</t>
  </si>
  <si>
    <t>Aufwand - 0.75 Tage</t>
  </si>
  <si>
    <t>Do 23.05.2024 13:30</t>
  </si>
  <si>
    <t>Do 23.05.2024 18:00</t>
  </si>
  <si>
    <t>[P-1210] Klärung Anforderung mit IT</t>
  </si>
  <si>
    <t>Mo 27.05.2024 00:00</t>
  </si>
  <si>
    <t>Di 28.05.2024 00:00</t>
  </si>
  <si>
    <t>[P-1080] Umstellung Gästeportal</t>
  </si>
  <si>
    <t>Diskussion</t>
  </si>
  <si>
    <t>Mi 15.05.2024 18:00</t>
  </si>
  <si>
    <t>Mi 15.05.2024 20:00</t>
  </si>
  <si>
    <t>Zeilenbeschriftungen</t>
  </si>
  <si>
    <t>Verrechnungsaufwände</t>
  </si>
  <si>
    <t>P-1210</t>
  </si>
  <si>
    <t>P-1220</t>
  </si>
  <si>
    <t>P-1230</t>
  </si>
  <si>
    <t>P-1280</t>
  </si>
  <si>
    <t>P-Projektnr</t>
  </si>
  <si>
    <t>kein Projekt</t>
  </si>
  <si>
    <t>P-1080</t>
  </si>
  <si>
    <t>Gesamtergebnis</t>
  </si>
  <si>
    <t>Tätigkeitsnachweise</t>
  </si>
  <si>
    <t>2024</t>
  </si>
  <si>
    <t>Mai</t>
  </si>
  <si>
    <t/>
  </si>
  <si>
    <t>[P-Projektnr] Mustertext
Durchgeführt am 01.05.2024 mit einem Aufwand von 0,25Tag(e)</t>
  </si>
  <si>
    <t>X</t>
  </si>
  <si>
    <t>[P-1220] Erstellung der WBS Struktur
Durchgeführt am 14.05.2024 mit einem Aufwand von 1Tag(e)</t>
  </si>
  <si>
    <t>wöchentliches Firmenmeeting
Durchgeführt am 21.05.2024 mit einem Aufwand von Tag(e)</t>
  </si>
  <si>
    <t>[P-1280] Abstimmungsgespräch mit Kunde
Durchgeführt am 21.05.2024 mit einem Aufwand von 1Tag(e)</t>
  </si>
  <si>
    <t>[P-1230] Abstimmungsgespräch mit Kunde
Durchgeführt am 23.05.2024 mit einem Aufwand von 0,75Tag(e)</t>
  </si>
  <si>
    <t>[P-1230] Abstimmungsgespräch mit Kunde
Durchgeführt am 23.05.2024 mit einem Aufwand von 1Tag(e)</t>
  </si>
  <si>
    <t>[P-1210] Klärung Anforderung mit IT
Durchgeführt am 27.05.2024 mit einem Aufwand von 1Tag(e)</t>
  </si>
  <si>
    <t>[P-1080] Umstellung Gästeportal
Durchgeführt am 15.05.2024 mit einem Aufwand von 0,75Tag(e)</t>
  </si>
  <si>
    <t>Ergebnis</t>
  </si>
  <si>
    <t>Von</t>
  </si>
  <si>
    <t>Erhalten</t>
  </si>
  <si>
    <t>Größe</t>
  </si>
  <si>
    <t>fred.machtalles@bekosch.biz</t>
  </si>
  <si>
    <t>[P-1230] Zusammenfassung Arbeit ABC</t>
  </si>
  <si>
    <t>4 KB</t>
  </si>
  <si>
    <t>Gesendete Elemente</t>
  </si>
  <si>
    <t>[P-1230] Feedback zur Garantieleistung</t>
  </si>
  <si>
    <t>Di 21:06</t>
  </si>
  <si>
    <t>FoC; Aufwand - 0.75 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</si>
</sst>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hh:mm\ &quot;h&quot;"/>
    <numFmt numFmtId="166" formatCode="0.00\ &quot;Tage&quot;"/>
  </numFmts>
  <fonts count="2">
    <font>
      <sz val="11"/>
      <color theme="1"/>
      <name val="Aptos Narrow"/>
      <family val="2"/>
      <scheme val="minor"/>
    </font>
    <font>
      <b/>
      <sz val="28"/>
      <color theme="1"/>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164" fontId="0" fillId="0" borderId="0" xfId="0" applyNumberFormat="1"/>
    <xf numFmtId="22" fontId="0" fillId="0" borderId="0" xfId="0" applyNumberFormat="1"/>
    <xf numFmtId="165" fontId="0" fillId="0" borderId="0" xfId="0" applyNumberFormat="1"/>
    <xf numFmtId="0" fontId="0" fillId="0" borderId="0" xfId="0" applyAlignment="1">
      <alignment horizontal="center" vertical="center"/>
    </xf>
    <xf numFmtId="0" fontId="0" fillId="0" borderId="0" xfId="0" pivotButton="1"/>
    <xf numFmtId="0" fontId="0" fillId="0" borderId="0" xfId="0" applyAlignment="1">
      <alignment horizontal="left"/>
    </xf>
    <xf numFmtId="166" fontId="0" fillId="0" borderId="0" xfId="0" applyNumberFormat="1"/>
    <xf numFmtId="14" fontId="0" fillId="0" borderId="0" xfId="0" applyNumberFormat="1"/>
    <xf numFmtId="0" fontId="0" fillId="0" borderId="0" xfId="0" applyAlignment="1">
      <alignment wrapText="1"/>
    </xf>
    <xf numFmtId="166" fontId="0" fillId="0" borderId="0" xfId="0" applyNumberFormat="1" applyAlignment="1">
      <alignment horizontal="center"/>
    </xf>
    <xf numFmtId="20" fontId="0" fillId="0" borderId="0" xfId="0" applyNumberFormat="1"/>
    <xf numFmtId="0" fontId="1" fillId="0" borderId="0" xfId="0" applyFont="1" applyAlignment="1">
      <alignment horizontal="right" vertical="center"/>
    </xf>
  </cellXfs>
  <cellStyles count="1">
    <cellStyle name="Standard" xfId="0" builtinId="0"/>
  </cellStyles>
  <dxfs count="27">
    <dxf>
      <numFmt numFmtId="166" formatCode="0.00\ &quot;Tage&quot;"/>
      <alignment horizontal="center" vertical="bottom" textRotation="0" wrapText="0" indent="0" justifyLastLine="0" shrinkToFit="0" readingOrder="0"/>
    </dxf>
    <dxf>
      <numFmt numFmtId="166" formatCode="0.00\ &quot;Tage&quot;"/>
      <alignment horizontal="center" vertical="bottom" textRotation="0" wrapText="0" indent="0" justifyLastLine="0" shrinkToFit="0" readingOrder="0"/>
    </dxf>
    <dxf>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numFmt numFmtId="0" formatCode="General"/>
    </dxf>
    <dxf>
      <numFmt numFmtId="0" formatCode="General"/>
    </dxf>
    <dxf>
      <numFmt numFmtId="0" formatCode="General"/>
    </dxf>
    <dxf>
      <numFmt numFmtId="19" formatCode="dd/mm/yyyy"/>
    </dxf>
    <dxf>
      <numFmt numFmtId="0" formatCode="General"/>
    </dxf>
    <dxf>
      <numFmt numFmtId="0" formatCode="General"/>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165" formatCode="hh:mm\ &quot;h&quot;"/>
    </dxf>
    <dxf>
      <numFmt numFmtId="165" formatCode="hh:mm\ &quot;h&quot;"/>
    </dxf>
    <dxf>
      <numFmt numFmtId="165" formatCode="hh:mm\ &quot;h&quot;"/>
    </dxf>
    <dxf>
      <numFmt numFmtId="164" formatCode="d/m/yyyy;@"/>
    </dxf>
    <dxf>
      <numFmt numFmtId="165" formatCode="hh:mm\ &quot;h&quot;"/>
    </dxf>
    <dxf>
      <numFmt numFmtId="0" formatCode="General"/>
    </dxf>
    <dxf>
      <numFmt numFmtId="0" formatCode="General"/>
    </dxf>
    <dxf>
      <numFmt numFmtId="27" formatCode="dd/mm/yyyy\ hh:mm"/>
    </dxf>
    <dxf>
      <numFmt numFmtId="27" formatCode="dd/mm/yyyy\ hh:mm"/>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microsoft.com/office/2007/relationships/slicerCache" Target="slicerCaches/slicerCache8.xml"/><Relationship Id="rId18" Type="http://schemas.openxmlformats.org/officeDocument/2006/relationships/calcChain" Target="calcChain.xml"/><Relationship Id="rId3" Type="http://schemas.openxmlformats.org/officeDocument/2006/relationships/worksheet" Target="worksheets/sheet3.xml"/><Relationship Id="rId7" Type="http://schemas.microsoft.com/office/2007/relationships/slicerCache" Target="slicerCaches/slicerCache2.xml"/><Relationship Id="rId12" Type="http://schemas.microsoft.com/office/2007/relationships/slicerCache" Target="slicerCaches/slicerCache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microsoft.com/office/2007/relationships/slicerCache" Target="slicerCaches/slicerCache1.xml"/><Relationship Id="rId11" Type="http://schemas.microsoft.com/office/2007/relationships/slicerCache" Target="slicerCaches/slicerCache6.xml"/><Relationship Id="rId5" Type="http://schemas.openxmlformats.org/officeDocument/2006/relationships/pivotCacheDefinition" Target="pivotCache/pivotCacheDefinition1.xml"/><Relationship Id="rId15" Type="http://schemas.openxmlformats.org/officeDocument/2006/relationships/connections" Target="connections.xml"/><Relationship Id="rId10" Type="http://schemas.microsoft.com/office/2007/relationships/slicerCache" Target="slicerCaches/slicerCache5.xml"/><Relationship Id="rId19" Type="http://schemas.openxmlformats.org/officeDocument/2006/relationships/customXml" Target="../customXml/item1.xml"/><Relationship Id="rId4" Type="http://schemas.openxmlformats.org/officeDocument/2006/relationships/worksheet" Target="worksheets/sheet4.xml"/><Relationship Id="rId9" Type="http://schemas.microsoft.com/office/2007/relationships/slicerCache" Target="slicerCaches/slicerCache4.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[Auswertung Zeiten.xlsx]Auswertung Zeiten!PivotTable2</c:name>
    <c:fmtId val="0"/>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'Auswertung Zeiten'!$C$2</c:f>
              <c:strCache>
                <c:ptCount val="1"/>
                <c:pt idx="0">
                  <c:v>Ergebnis</c:v>
                </c:pt>
              </c:strCache>
            </c:strRef>
          </c:tx>
          <c:spPr>
            <a:solidFill>
              <a:schemeClr val="accent1"/>
            </a:solidFill>
            <a:ln>
              <a:noFill/>
            </a:ln>
            <a:effectLst/>
          </c:spPr>
          <c:invertIfNegative val="0"/>
          <c:cat>
            <c:strRef>
              <c:f>'Auswertung Zeiten'!$B$3:$B$10</c:f>
              <c:strCache>
                <c:ptCount val="7"/>
                <c:pt idx="0">
                  <c:v>P-1210</c:v>
                </c:pt>
                <c:pt idx="1">
                  <c:v>P-1220</c:v>
                </c:pt>
                <c:pt idx="2">
                  <c:v>P-1230</c:v>
                </c:pt>
                <c:pt idx="3">
                  <c:v>P-1280</c:v>
                </c:pt>
                <c:pt idx="4">
                  <c:v>P-Projektnr</c:v>
                </c:pt>
                <c:pt idx="5">
                  <c:v>kein Projekt</c:v>
                </c:pt>
                <c:pt idx="6">
                  <c:v>P-1080</c:v>
                </c:pt>
              </c:strCache>
            </c:strRef>
          </c:cat>
          <c:val>
            <c:numRef>
              <c:f>'Auswertung Zeiten'!$C$3:$C$10</c:f>
              <c:numCache>
                <c:formatCode>0.00\ "Tage"</c:formatCode>
                <c:ptCount val="7"/>
                <c:pt idx="0">
                  <c:v>1</c:v>
                </c:pt>
                <c:pt idx="1">
                  <c:v>1</c:v>
                </c:pt>
                <c:pt idx="2">
                  <c:v>1.75</c:v>
                </c:pt>
                <c:pt idx="3">
                  <c:v>1</c:v>
                </c:pt>
                <c:pt idx="4">
                  <c:v>0.25</c:v>
                </c:pt>
                <c:pt idx="5">
                  <c:v>0</c:v>
                </c:pt>
                <c:pt idx="6">
                  <c:v>0.75</c:v>
                </c:pt>
              </c:numCache>
            </c:numRef>
          </c:val>
          <c:extLst>
            <c:ext xmlns:c16="http://schemas.microsoft.com/office/drawing/2014/chart" uri="{C3380CC4-5D6E-409C-BE32-E72D297353CC}">
              <c16:uniqueId val="{00000000-FE41-4D1E-8E50-27693B12E5FF}"/>
            </c:ext>
          </c:extLst>
        </c:ser>
        <c:dLbls>
          <c:showLegendKey val="0"/>
          <c:showVal val="0"/>
          <c:showCatName val="0"/>
          <c:showSerName val="0"/>
          <c:showPercent val="0"/>
          <c:showBubbleSize val="0"/>
        </c:dLbls>
        <c:gapWidth val="150"/>
        <c:axId val="1900175776"/>
        <c:axId val="1900176736"/>
      </c:barChart>
      <c:catAx>
        <c:axId val="1900175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0176736"/>
        <c:crosses val="autoZero"/>
        <c:auto val="1"/>
        <c:lblAlgn val="ctr"/>
        <c:lblOffset val="100"/>
        <c:noMultiLvlLbl val="0"/>
      </c:catAx>
      <c:valAx>
        <c:axId val="1900176736"/>
        <c:scaling>
          <c:orientation val="minMax"/>
        </c:scaling>
        <c:delete val="0"/>
        <c:axPos val="l"/>
        <c:majorGridlines>
          <c:spPr>
            <a:ln w="9525" cap="flat" cmpd="sng" algn="ctr">
              <a:solidFill>
                <a:schemeClr val="tx1">
                  <a:lumMod val="15000"/>
                  <a:lumOff val="85000"/>
                </a:schemeClr>
              </a:solidFill>
              <a:round/>
            </a:ln>
            <a:effectLst/>
          </c:spPr>
        </c:majorGridlines>
        <c:numFmt formatCode="0.00\ &quot;Tage&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01757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790575</xdr:colOff>
      <xdr:row>0</xdr:row>
      <xdr:rowOff>90486</xdr:rowOff>
    </xdr:from>
    <xdr:to>
      <xdr:col>14</xdr:col>
      <xdr:colOff>571500</xdr:colOff>
      <xdr:row>33</xdr:row>
      <xdr:rowOff>0</xdr:rowOff>
    </xdr:to>
    <xdr:graphicFrame macro="">
      <xdr:nvGraphicFramePr>
        <xdr:cNvPr id="2" name="Diagramm 1">
          <a:extLst>
            <a:ext uri="{FF2B5EF4-FFF2-40B4-BE49-F238E27FC236}">
              <a16:creationId xmlns:a16="http://schemas.microsoft.com/office/drawing/2014/main" id="{220627B2-26E1-1FBE-8926-4AB86C5913C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xdr:colOff>
      <xdr:row>15</xdr:row>
      <xdr:rowOff>104775</xdr:rowOff>
    </xdr:from>
    <xdr:to>
      <xdr:col>0</xdr:col>
      <xdr:colOff>1838325</xdr:colOff>
      <xdr:row>34</xdr:row>
      <xdr:rowOff>9525</xdr:rowOff>
    </xdr:to>
    <mc:AlternateContent xmlns:mc="http://schemas.openxmlformats.org/markup-compatibility/2006" xmlns:a14="http://schemas.microsoft.com/office/drawing/2010/main">
      <mc:Choice Requires="a14">
        <xdr:graphicFrame macro="">
          <xdr:nvGraphicFramePr>
            <xdr:cNvPr id="3" name="Projekt">
              <a:extLst>
                <a:ext uri="{FF2B5EF4-FFF2-40B4-BE49-F238E27FC236}">
                  <a16:creationId xmlns:a16="http://schemas.microsoft.com/office/drawing/2014/main" id="{C934A957-4167-3807-1BB5-FB9A734D99F5}"/>
                </a:ext>
              </a:extLst>
            </xdr:cNvPr>
            <xdr:cNvGraphicFramePr/>
          </xdr:nvGraphicFramePr>
          <xdr:xfrm>
            <a:off x="0" y="0"/>
            <a:ext cx="0" cy="0"/>
          </xdr:xfrm>
          <a:graphic>
            <a:graphicData uri="http://schemas.microsoft.com/office/drawing/2010/slicer">
              <sle:slicer xmlns:sle="http://schemas.microsoft.com/office/drawing/2010/slicer" name="Projekt"/>
            </a:graphicData>
          </a:graphic>
        </xdr:graphicFrame>
      </mc:Choice>
      <mc:Fallback xmlns="">
        <xdr:sp macro="" textlink="">
          <xdr:nvSpPr>
            <xdr:cNvPr id="0" name=""/>
            <xdr:cNvSpPr>
              <a:spLocks noTextEdit="1"/>
            </xdr:cNvSpPr>
          </xdr:nvSpPr>
          <xdr:spPr>
            <a:xfrm>
              <a:off x="9525" y="4010025"/>
              <a:ext cx="1828800" cy="352425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0</xdr:col>
      <xdr:colOff>1828800</xdr:colOff>
      <xdr:row>0</xdr:row>
      <xdr:rowOff>0</xdr:rowOff>
    </xdr:from>
    <xdr:to>
      <xdr:col>2</xdr:col>
      <xdr:colOff>238125</xdr:colOff>
      <xdr:row>0</xdr:row>
      <xdr:rowOff>1076324</xdr:rowOff>
    </xdr:to>
    <mc:AlternateContent xmlns:mc="http://schemas.openxmlformats.org/markup-compatibility/2006" xmlns:a14="http://schemas.microsoft.com/office/drawing/2010/main">
      <mc:Choice Requires="a14">
        <xdr:graphicFrame macro="">
          <xdr:nvGraphicFramePr>
            <xdr:cNvPr id="4" name="FoC">
              <a:extLst>
                <a:ext uri="{FF2B5EF4-FFF2-40B4-BE49-F238E27FC236}">
                  <a16:creationId xmlns:a16="http://schemas.microsoft.com/office/drawing/2014/main" id="{5AB9FBE0-86F7-E8FC-1626-DB297D6A486B}"/>
                </a:ext>
              </a:extLst>
            </xdr:cNvPr>
            <xdr:cNvGraphicFramePr/>
          </xdr:nvGraphicFramePr>
          <xdr:xfrm>
            <a:off x="0" y="0"/>
            <a:ext cx="0" cy="0"/>
          </xdr:xfrm>
          <a:graphic>
            <a:graphicData uri="http://schemas.microsoft.com/office/drawing/2010/slicer">
              <sle:slicer xmlns:sle="http://schemas.microsoft.com/office/drawing/2010/slicer" name="FoC"/>
            </a:graphicData>
          </a:graphic>
        </xdr:graphicFrame>
      </mc:Choice>
      <mc:Fallback xmlns="">
        <xdr:sp macro="" textlink="">
          <xdr:nvSpPr>
            <xdr:cNvPr id="0" name=""/>
            <xdr:cNvSpPr>
              <a:spLocks noTextEdit="1"/>
            </xdr:cNvSpPr>
          </xdr:nvSpPr>
          <xdr:spPr>
            <a:xfrm>
              <a:off x="1828800" y="0"/>
              <a:ext cx="1828800" cy="1076324"/>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0</xdr:col>
      <xdr:colOff>9525</xdr:colOff>
      <xdr:row>1</xdr:row>
      <xdr:rowOff>114300</xdr:rowOff>
    </xdr:from>
    <xdr:to>
      <xdr:col>0</xdr:col>
      <xdr:colOff>1838325</xdr:colOff>
      <xdr:row>15</xdr:row>
      <xdr:rowOff>114300</xdr:rowOff>
    </xdr:to>
    <mc:AlternateContent xmlns:mc="http://schemas.openxmlformats.org/markup-compatibility/2006" xmlns:a14="http://schemas.microsoft.com/office/drawing/2010/main">
      <mc:Choice Requires="a14">
        <xdr:graphicFrame macro="">
          <xdr:nvGraphicFramePr>
            <xdr:cNvPr id="6" name="Monat">
              <a:extLst>
                <a:ext uri="{FF2B5EF4-FFF2-40B4-BE49-F238E27FC236}">
                  <a16:creationId xmlns:a16="http://schemas.microsoft.com/office/drawing/2014/main" id="{0401EBD9-EBF7-0103-49C6-DF00ED80E11E}"/>
                </a:ext>
              </a:extLst>
            </xdr:cNvPr>
            <xdr:cNvGraphicFramePr/>
          </xdr:nvGraphicFramePr>
          <xdr:xfrm>
            <a:off x="0" y="0"/>
            <a:ext cx="0" cy="0"/>
          </xdr:xfrm>
          <a:graphic>
            <a:graphicData uri="http://schemas.microsoft.com/office/drawing/2010/slicer">
              <sle:slicer xmlns:sle="http://schemas.microsoft.com/office/drawing/2010/slicer" name="Monat"/>
            </a:graphicData>
          </a:graphic>
        </xdr:graphicFrame>
      </mc:Choice>
      <mc:Fallback xmlns="">
        <xdr:sp macro="" textlink="">
          <xdr:nvSpPr>
            <xdr:cNvPr id="0" name=""/>
            <xdr:cNvSpPr>
              <a:spLocks noTextEdit="1"/>
            </xdr:cNvSpPr>
          </xdr:nvSpPr>
          <xdr:spPr>
            <a:xfrm>
              <a:off x="9525" y="1352550"/>
              <a:ext cx="1828800" cy="266700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0</xdr:col>
      <xdr:colOff>9525</xdr:colOff>
      <xdr:row>0</xdr:row>
      <xdr:rowOff>0</xdr:rowOff>
    </xdr:from>
    <xdr:to>
      <xdr:col>0</xdr:col>
      <xdr:colOff>1838325</xdr:colOff>
      <xdr:row>1</xdr:row>
      <xdr:rowOff>123825</xdr:rowOff>
    </xdr:to>
    <mc:AlternateContent xmlns:mc="http://schemas.openxmlformats.org/markup-compatibility/2006" xmlns:a14="http://schemas.microsoft.com/office/drawing/2010/main">
      <mc:Choice Requires="a14">
        <xdr:graphicFrame macro="">
          <xdr:nvGraphicFramePr>
            <xdr:cNvPr id="7" name="Jahr">
              <a:extLst>
                <a:ext uri="{FF2B5EF4-FFF2-40B4-BE49-F238E27FC236}">
                  <a16:creationId xmlns:a16="http://schemas.microsoft.com/office/drawing/2014/main" id="{A0A0DB9C-2EBC-3432-B4E1-CEDF144437F9}"/>
                </a:ext>
              </a:extLst>
            </xdr:cNvPr>
            <xdr:cNvGraphicFramePr/>
          </xdr:nvGraphicFramePr>
          <xdr:xfrm>
            <a:off x="0" y="0"/>
            <a:ext cx="0" cy="0"/>
          </xdr:xfrm>
          <a:graphic>
            <a:graphicData uri="http://schemas.microsoft.com/office/drawing/2010/slicer">
              <sle:slicer xmlns:sle="http://schemas.microsoft.com/office/drawing/2010/slicer" name="Jahr"/>
            </a:graphicData>
          </a:graphic>
        </xdr:graphicFrame>
      </mc:Choice>
      <mc:Fallback xmlns="">
        <xdr:sp macro="" textlink="">
          <xdr:nvSpPr>
            <xdr:cNvPr id="0" name=""/>
            <xdr:cNvSpPr>
              <a:spLocks noTextEdit="1"/>
            </xdr:cNvSpPr>
          </xdr:nvSpPr>
          <xdr:spPr>
            <a:xfrm>
              <a:off x="9525" y="0"/>
              <a:ext cx="1828800" cy="1362075"/>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47625</xdr:colOff>
      <xdr:row>0</xdr:row>
      <xdr:rowOff>66675</xdr:rowOff>
    </xdr:from>
    <xdr:to>
      <xdr:col>0</xdr:col>
      <xdr:colOff>1876425</xdr:colOff>
      <xdr:row>1</xdr:row>
      <xdr:rowOff>171450</xdr:rowOff>
    </xdr:to>
    <mc:AlternateContent xmlns:mc="http://schemas.openxmlformats.org/markup-compatibility/2006" xmlns:sle15="http://schemas.microsoft.com/office/drawing/2012/slicer">
      <mc:Choice Requires="sle15">
        <xdr:graphicFrame macro="">
          <xdr:nvGraphicFramePr>
            <xdr:cNvPr id="2" name="Jahr 1">
              <a:extLst>
                <a:ext uri="{FF2B5EF4-FFF2-40B4-BE49-F238E27FC236}">
                  <a16:creationId xmlns:a16="http://schemas.microsoft.com/office/drawing/2014/main" id="{B4FC531D-DB72-D69B-80E2-A8A3EBFA5584}"/>
                </a:ext>
              </a:extLst>
            </xdr:cNvPr>
            <xdr:cNvGraphicFramePr/>
          </xdr:nvGraphicFramePr>
          <xdr:xfrm>
            <a:off x="0" y="0"/>
            <a:ext cx="0" cy="0"/>
          </xdr:xfrm>
          <a:graphic>
            <a:graphicData uri="http://schemas.microsoft.com/office/drawing/2010/slicer">
              <sle:slicer xmlns:sle="http://schemas.microsoft.com/office/drawing/2010/slicer" name="Jahr 1"/>
            </a:graphicData>
          </a:graphic>
        </xdr:graphicFrame>
      </mc:Choice>
      <mc:Fallback xmlns="">
        <xdr:sp macro="" textlink="">
          <xdr:nvSpPr>
            <xdr:cNvPr id="0" name=""/>
            <xdr:cNvSpPr>
              <a:spLocks noTextEdit="1"/>
            </xdr:cNvSpPr>
          </xdr:nvSpPr>
          <xdr:spPr>
            <a:xfrm>
              <a:off x="47625" y="66675"/>
              <a:ext cx="1828800" cy="781050"/>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xdr:clientData/>
  </xdr:twoCellAnchor>
  <xdr:twoCellAnchor editAs="absolute">
    <xdr:from>
      <xdr:col>0</xdr:col>
      <xdr:colOff>47625</xdr:colOff>
      <xdr:row>2</xdr:row>
      <xdr:rowOff>19049</xdr:rowOff>
    </xdr:from>
    <xdr:to>
      <xdr:col>0</xdr:col>
      <xdr:colOff>1876425</xdr:colOff>
      <xdr:row>7</xdr:row>
      <xdr:rowOff>85724</xdr:rowOff>
    </xdr:to>
    <mc:AlternateContent xmlns:mc="http://schemas.openxmlformats.org/markup-compatibility/2006" xmlns:sle15="http://schemas.microsoft.com/office/drawing/2012/slicer">
      <mc:Choice Requires="sle15">
        <xdr:graphicFrame macro="">
          <xdr:nvGraphicFramePr>
            <xdr:cNvPr id="3" name="Monat 1">
              <a:extLst>
                <a:ext uri="{FF2B5EF4-FFF2-40B4-BE49-F238E27FC236}">
                  <a16:creationId xmlns:a16="http://schemas.microsoft.com/office/drawing/2014/main" id="{8BF68A6E-64E7-2993-247D-6DA6054410A8}"/>
                </a:ext>
              </a:extLst>
            </xdr:cNvPr>
            <xdr:cNvGraphicFramePr/>
          </xdr:nvGraphicFramePr>
          <xdr:xfrm>
            <a:off x="0" y="0"/>
            <a:ext cx="0" cy="0"/>
          </xdr:xfrm>
          <a:graphic>
            <a:graphicData uri="http://schemas.microsoft.com/office/drawing/2010/slicer">
              <sle:slicer xmlns:sle="http://schemas.microsoft.com/office/drawing/2010/slicer" name="Monat 1"/>
            </a:graphicData>
          </a:graphic>
        </xdr:graphicFrame>
      </mc:Choice>
      <mc:Fallback xmlns="">
        <xdr:sp macro="" textlink="">
          <xdr:nvSpPr>
            <xdr:cNvPr id="0" name=""/>
            <xdr:cNvSpPr>
              <a:spLocks noTextEdit="1"/>
            </xdr:cNvSpPr>
          </xdr:nvSpPr>
          <xdr:spPr>
            <a:xfrm>
              <a:off x="47625" y="885824"/>
              <a:ext cx="1828800" cy="1971675"/>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xdr:clientData/>
  </xdr:twoCellAnchor>
  <xdr:twoCellAnchor editAs="absolute">
    <xdr:from>
      <xdr:col>0</xdr:col>
      <xdr:colOff>47625</xdr:colOff>
      <xdr:row>7</xdr:row>
      <xdr:rowOff>133350</xdr:rowOff>
    </xdr:from>
    <xdr:to>
      <xdr:col>0</xdr:col>
      <xdr:colOff>1876425</xdr:colOff>
      <xdr:row>13</xdr:row>
      <xdr:rowOff>323850</xdr:rowOff>
    </xdr:to>
    <mc:AlternateContent xmlns:mc="http://schemas.openxmlformats.org/markup-compatibility/2006" xmlns:sle15="http://schemas.microsoft.com/office/drawing/2012/slicer">
      <mc:Choice Requires="sle15">
        <xdr:graphicFrame macro="">
          <xdr:nvGraphicFramePr>
            <xdr:cNvPr id="4" name="Projekt 1">
              <a:extLst>
                <a:ext uri="{FF2B5EF4-FFF2-40B4-BE49-F238E27FC236}">
                  <a16:creationId xmlns:a16="http://schemas.microsoft.com/office/drawing/2014/main" id="{FB6AAEF1-A6FF-2CF9-B264-729914CAB277}"/>
                </a:ext>
              </a:extLst>
            </xdr:cNvPr>
            <xdr:cNvGraphicFramePr/>
          </xdr:nvGraphicFramePr>
          <xdr:xfrm>
            <a:off x="0" y="0"/>
            <a:ext cx="0" cy="0"/>
          </xdr:xfrm>
          <a:graphic>
            <a:graphicData uri="http://schemas.microsoft.com/office/drawing/2010/slicer">
              <sle:slicer xmlns:sle="http://schemas.microsoft.com/office/drawing/2010/slicer" name="Projekt 1"/>
            </a:graphicData>
          </a:graphic>
        </xdr:graphicFrame>
      </mc:Choice>
      <mc:Fallback xmlns="">
        <xdr:sp macro="" textlink="">
          <xdr:nvSpPr>
            <xdr:cNvPr id="0" name=""/>
            <xdr:cNvSpPr>
              <a:spLocks noTextEdit="1"/>
            </xdr:cNvSpPr>
          </xdr:nvSpPr>
          <xdr:spPr>
            <a:xfrm>
              <a:off x="47625" y="2905125"/>
              <a:ext cx="1828800" cy="2667000"/>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xdr:clientData/>
  </xdr:twoCellAnchor>
  <xdr:twoCellAnchor editAs="absolute">
    <xdr:from>
      <xdr:col>0</xdr:col>
      <xdr:colOff>47625</xdr:colOff>
      <xdr:row>13</xdr:row>
      <xdr:rowOff>361950</xdr:rowOff>
    </xdr:from>
    <xdr:to>
      <xdr:col>0</xdr:col>
      <xdr:colOff>1876425</xdr:colOff>
      <xdr:row>15</xdr:row>
      <xdr:rowOff>285750</xdr:rowOff>
    </xdr:to>
    <mc:AlternateContent xmlns:mc="http://schemas.openxmlformats.org/markup-compatibility/2006" xmlns:sle15="http://schemas.microsoft.com/office/drawing/2012/slicer">
      <mc:Choice Requires="sle15">
        <xdr:graphicFrame macro="">
          <xdr:nvGraphicFramePr>
            <xdr:cNvPr id="5" name="FoC 1">
              <a:extLst>
                <a:ext uri="{FF2B5EF4-FFF2-40B4-BE49-F238E27FC236}">
                  <a16:creationId xmlns:a16="http://schemas.microsoft.com/office/drawing/2014/main" id="{2380EC02-8E2E-1E32-0753-A3FF03AEFD49}"/>
                </a:ext>
              </a:extLst>
            </xdr:cNvPr>
            <xdr:cNvGraphicFramePr/>
          </xdr:nvGraphicFramePr>
          <xdr:xfrm>
            <a:off x="0" y="0"/>
            <a:ext cx="0" cy="0"/>
          </xdr:xfrm>
          <a:graphic>
            <a:graphicData uri="http://schemas.microsoft.com/office/drawing/2010/slicer">
              <sle:slicer xmlns:sle="http://schemas.microsoft.com/office/drawing/2010/slicer" name="FoC 1"/>
            </a:graphicData>
          </a:graphic>
        </xdr:graphicFrame>
      </mc:Choice>
      <mc:Fallback xmlns="">
        <xdr:sp macro="" textlink="">
          <xdr:nvSpPr>
            <xdr:cNvPr id="0" name=""/>
            <xdr:cNvSpPr>
              <a:spLocks noTextEdit="1"/>
            </xdr:cNvSpPr>
          </xdr:nvSpPr>
          <xdr:spPr>
            <a:xfrm>
              <a:off x="47625" y="5610225"/>
              <a:ext cx="1828800" cy="1066800"/>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mautomatisierung" refreshedDate="45427.680113194445" createdVersion="8" refreshedVersion="8" minRefreshableVersion="3" recordCount="8" xr:uid="{257F1ECC-C776-4021-A720-F7A8F73B11E0}">
  <cacheSource type="worksheet">
    <worksheetSource name="Tätigkeitsnachweise"/>
  </cacheSource>
  <cacheFields count="8">
    <cacheField name="Jahr" numFmtId="0">
      <sharedItems count="1">
        <s v="2024"/>
      </sharedItems>
    </cacheField>
    <cacheField name="Monat" numFmtId="0">
      <sharedItems count="1">
        <s v="Mai"/>
      </sharedItems>
    </cacheField>
    <cacheField name="Beginn" numFmtId="14">
      <sharedItems containsNonDate="0" containsString="0" containsBlank="1"/>
    </cacheField>
    <cacheField name="In Ordner" numFmtId="0">
      <sharedItems containsBlank="1"/>
    </cacheField>
    <cacheField name="Projekt" numFmtId="0">
      <sharedItems count="8">
        <s v="P-Projektnr"/>
        <s v="P-1220"/>
        <s v="kein Projekt"/>
        <s v="P-1280"/>
        <s v="P-1230"/>
        <s v="P-1210"/>
        <s v="P-1080"/>
        <s v="" u="1"/>
      </sharedItems>
    </cacheField>
    <cacheField name="FoC" numFmtId="0">
      <sharedItems count="2">
        <s v=""/>
        <s v="X"/>
      </sharedItems>
    </cacheField>
    <cacheField name="Tätigkeitsnachweis Text" numFmtId="0">
      <sharedItems/>
    </cacheField>
    <cacheField name="Aufwände zur Verrechnung" numFmtId="166">
      <sharedItems containsMixedTypes="1" containsNumber="1" minValue="0.25" maxValue="1"/>
    </cacheField>
  </cacheFields>
  <extLst>
    <ext xmlns:x14="http://schemas.microsoft.com/office/spreadsheetml/2009/9/main" uri="{725AE2AE-9491-48be-B2B4-4EB974FC3084}">
      <x14:pivotCacheDefinition pivotCacheId="74046199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x v="0"/>
    <x v="0"/>
    <m/>
    <s v="Kalender"/>
    <x v="0"/>
    <x v="0"/>
    <s v="[P-Projektnr] Mustertext_x000a_Durchgeführt am 01.05.2024 mit einem Aufwand von 0,25Tag(e)"/>
    <n v="0.25"/>
  </r>
  <r>
    <x v="0"/>
    <x v="0"/>
    <m/>
    <s v="Kalender"/>
    <x v="1"/>
    <x v="1"/>
    <s v="[P-1220] Erstellung der WBS Struktur_x000a_Durchgeführt am 14.05.2024 mit einem Aufwand von 1Tag(e)"/>
    <n v="1"/>
  </r>
  <r>
    <x v="0"/>
    <x v="0"/>
    <m/>
    <s v="Kalender"/>
    <x v="2"/>
    <x v="0"/>
    <s v="wöchentliches Firmenmeeting_x000a_Durchgeführt am 21.05.2024 mit einem Aufwand von Tag(e)"/>
    <s v=""/>
  </r>
  <r>
    <x v="0"/>
    <x v="0"/>
    <m/>
    <s v="Kalender"/>
    <x v="3"/>
    <x v="0"/>
    <s v="[P-1280] Abstimmungsgespräch mit Kunde_x000a_Durchgeführt am 21.05.2024 mit einem Aufwand von 1Tag(e)"/>
    <n v="1"/>
  </r>
  <r>
    <x v="0"/>
    <x v="0"/>
    <m/>
    <s v="Kalender"/>
    <x v="4"/>
    <x v="0"/>
    <s v="[P-1230] Abstimmungsgespräch mit Kunde_x000a_Durchgeführt am 23.05.2024 mit einem Aufwand von 0,75Tag(e)"/>
    <n v="0.75"/>
  </r>
  <r>
    <x v="0"/>
    <x v="0"/>
    <m/>
    <s v="Kalender"/>
    <x v="4"/>
    <x v="0"/>
    <s v="[P-1230] Abstimmungsgespräch mit Kunde_x000a_Durchgeführt am 23.05.2024 mit einem Aufwand von 1Tag(e)"/>
    <n v="1"/>
  </r>
  <r>
    <x v="0"/>
    <x v="0"/>
    <m/>
    <s v="Kalender"/>
    <x v="5"/>
    <x v="0"/>
    <s v="[P-1210] Klärung Anforderung mit IT_x000a_Durchgeführt am 27.05.2024 mit einem Aufwand von 1Tag(e)"/>
    <n v="1"/>
  </r>
  <r>
    <x v="0"/>
    <x v="0"/>
    <m/>
    <m/>
    <x v="6"/>
    <x v="0"/>
    <s v="[P-1080] Umstellung Gästeportal_x000a_Durchgeführt am 15.05.2024 mit einem Aufwand von 0,75Tag(e)"/>
    <n v="0.7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2F8AFF6-7744-4D98-8036-EF6B3761EC3B}" name="PivotTable2" cacheId="820" applyNumberFormats="0" applyBorderFormats="0" applyFontFormats="0" applyPatternFormats="0" applyAlignmentFormats="0" applyWidthHeightFormats="1" dataCaption="Werte" updatedVersion="8" minRefreshableVersion="3" useAutoFormatting="1" itemPrintTitles="1" createdVersion="8" indent="0" outline="1" outlineData="1" multipleFieldFilters="0" chartFormat="3">
  <location ref="B2:C10" firstHeaderRow="1" firstDataRow="1" firstDataCol="1"/>
  <pivotFields count="8">
    <pivotField showAll="0">
      <items count="2">
        <item x="0"/>
        <item t="default"/>
      </items>
    </pivotField>
    <pivotField showAll="0">
      <items count="2">
        <item x="0"/>
        <item t="default"/>
      </items>
    </pivotField>
    <pivotField showAll="0"/>
    <pivotField showAll="0"/>
    <pivotField axis="axisRow" showAll="0">
      <items count="9">
        <item m="1" x="7"/>
        <item x="5"/>
        <item x="1"/>
        <item x="4"/>
        <item x="3"/>
        <item x="0"/>
        <item x="2"/>
        <item x="6"/>
        <item t="default"/>
      </items>
    </pivotField>
    <pivotField showAll="0">
      <items count="3">
        <item x="0"/>
        <item x="1"/>
        <item t="default"/>
      </items>
    </pivotField>
    <pivotField showAll="0"/>
    <pivotField dataField="1" showAll="0"/>
  </pivotFields>
  <rowFields count="1">
    <field x="4"/>
  </rowFields>
  <rowItems count="8">
    <i>
      <x v="1"/>
    </i>
    <i>
      <x v="2"/>
    </i>
    <i>
      <x v="3"/>
    </i>
    <i>
      <x v="4"/>
    </i>
    <i>
      <x v="5"/>
    </i>
    <i>
      <x v="6"/>
    </i>
    <i>
      <x v="7"/>
    </i>
    <i t="grand">
      <x/>
    </i>
  </rowItems>
  <colItems count="1">
    <i/>
  </colItems>
  <dataFields count="1">
    <dataField name="Verrechnungsaufwände" fld="7" baseField="0" baseItem="0" numFmtId="166"/>
  </dataField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eDaten_1" connectionId="1" xr16:uid="{81C71A79-CF8C-484A-996C-8A457B1B7D2F}" autoFormatId="16" applyNumberFormats="0" applyBorderFormats="0" applyFontFormats="0" applyPatternFormats="0" applyAlignmentFormats="0" applyWidthHeightFormats="0">
  <queryTableRefresh nextId="26">
    <queryTableFields count="8">
      <queryTableField id="13" name="Jahr" tableColumnId="13"/>
      <queryTableField id="12" name="Monat" tableColumnId="12"/>
      <queryTableField id="3" name="Beginn" tableColumnId="3"/>
      <queryTableField id="7" name="In Ordner" tableColumnId="7"/>
      <queryTableField id="14" name="Projekt" tableColumnId="14"/>
      <queryTableField id="15" name="FoC" tableColumnId="15"/>
      <queryTableField id="22" name="Tätigkeitsnachweis Text" tableColumnId="22"/>
      <queryTableField id="25" name="Aufwände zur Verrechnung" tableColumnId="23"/>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Projekt" xr10:uid="{C90B65A0-DE47-4A8B-86AA-D9737E09817A}" sourceName="Projekt">
  <pivotTables>
    <pivotTable tabId="2" name="PivotTable2"/>
  </pivotTables>
  <data>
    <tabular pivotCacheId="740461991">
      <items count="8">
        <i x="2" s="1"/>
        <i x="6" s="1"/>
        <i x="5" s="1"/>
        <i x="1" s="1"/>
        <i x="4" s="1"/>
        <i x="3" s="1"/>
        <i x="0" s="1"/>
        <i x="7"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FoC" xr10:uid="{8AC5EA01-EEDD-498E-A1E0-58E0FAAF9262}" sourceName="FoC">
  <pivotTables>
    <pivotTable tabId="2" name="PivotTable2"/>
  </pivotTables>
  <data>
    <tabular pivotCacheId="740461991">
      <items count="2">
        <i x="0" s="1"/>
        <i x="1"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Monat" xr10:uid="{E585840B-5830-4806-9102-44A2CE8E0DE6}" sourceName="Monat">
  <pivotTables>
    <pivotTable tabId="2" name="PivotTable2"/>
  </pivotTables>
  <data>
    <tabular pivotCacheId="740461991">
      <items count="1">
        <i x="0"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Jahr" xr10:uid="{6C7D42BA-6ED9-4650-ABED-1DDE42F9504D}" sourceName="Jahr">
  <pivotTables>
    <pivotTable tabId="2" name="PivotTable2"/>
  </pivotTables>
  <data>
    <tabular pivotCacheId="740461991">
      <items count="1">
        <i x="0"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Jahr1" xr10:uid="{3619F553-C557-4F74-AE05-90CCB73E0547}" sourceName="Jahr">
  <extLst>
    <x:ext xmlns:x15="http://schemas.microsoft.com/office/spreadsheetml/2010/11/main" uri="{2F2917AC-EB37-4324-AD4E-5DD8C200BD13}">
      <x15:tableSlicerCache tableId="2" column="13"/>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Monat1" xr10:uid="{109D4C6A-F8E1-46AC-A84A-AB18ABC50CC0}" sourceName="Monat">
  <extLst>
    <x:ext xmlns:x15="http://schemas.microsoft.com/office/spreadsheetml/2010/11/main" uri="{2F2917AC-EB37-4324-AD4E-5DD8C200BD13}">
      <x15:tableSlicerCache tableId="2" column="12"/>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Projekt1" xr10:uid="{8D208063-0D55-4FD1-99A2-FDD2F4C5DF08}" sourceName="Projekt">
  <extLst>
    <x:ext xmlns:x15="http://schemas.microsoft.com/office/spreadsheetml/2010/11/main" uri="{2F2917AC-EB37-4324-AD4E-5DD8C200BD13}">
      <x15:tableSlicerCache tableId="2" column="14"/>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FoC1" xr10:uid="{8285B1AE-A1FB-4B3F-A575-86F63DC89D7E}" sourceName="FoC">
  <extLst>
    <x:ext xmlns:x15="http://schemas.microsoft.com/office/spreadsheetml/2010/11/main" uri="{2F2917AC-EB37-4324-AD4E-5DD8C200BD13}">
      <x15:tableSlicerCache tableId="2" column="15"/>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jekt" xr10:uid="{184AA7E9-7131-46E2-B482-CE12C80CC3DC}" cache="Datenschnitt_Projekt" caption="Projekt" rowHeight="257175"/>
  <slicer name="FoC" xr10:uid="{DABC2CF7-1A0B-4918-8242-725145E77473}" cache="Datenschnitt_FoC" caption="FoC" rowHeight="257175"/>
  <slicer name="Monat" xr10:uid="{0E646598-856A-479C-A92D-2FE97739AEDF}" cache="Datenschnitt_Monat" caption="Monat" rowHeight="257175"/>
  <slicer name="Jahr" xr10:uid="{CBF50A45-E023-4A43-846A-C648A1D86A34}" cache="Datenschnitt_Jahr" caption="Jahr" rowHeight="25717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Jahr 1" xr10:uid="{E8CA95EE-7F3C-432E-8126-5F02EB5F0956}" cache="Datenschnitt_Jahr1" caption="Jahr" rowHeight="257175"/>
  <slicer name="Monat 1" xr10:uid="{218DDE59-F25F-4E77-AA2F-2010133E1FE3}" cache="Datenschnitt_Monat1" caption="Monat" rowHeight="257175"/>
  <slicer name="Projekt 1" xr10:uid="{2759B86E-A64E-40E8-80F0-C4F2F65F6DEE}" cache="Datenschnitt_Projekt1" caption="Projekt" rowHeight="257175"/>
  <slicer name="FoC 1" xr10:uid="{E3087B61-69F6-4772-AD80-6DA5E3A1501C}" cache="Datenschnitt_FoC1" caption="FoC" rowHeight="257175"/>
</slicers>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CEE0D4D-8730-4334-AC26-73541D49012C}" name="Outlookdaten" displayName="Outlookdaten" ref="A1:V9" totalsRowShown="0">
  <autoFilter ref="A1:V9" xr:uid="{7CEE0D4D-8730-4334-AC26-73541D49012C}"/>
  <tableColumns count="22">
    <tableColumn id="1" xr3:uid="{0C54B89D-1D94-4AF6-AE4C-5F48863678CF}" name="Betreff"/>
    <tableColumn id="2" xr3:uid="{43CCF35E-9291-4E00-95F3-91BA6E6ADFE0}" name="Ort"/>
    <tableColumn id="3" xr3:uid="{AFF87301-867A-46E6-9263-143B3FD38FA0}" name="Beginn" dataDxfId="26"/>
    <tableColumn id="4" xr3:uid="{BDEE0429-E64F-4392-A825-FBE2A8534388}" name="Ende" dataDxfId="25"/>
    <tableColumn id="5" xr3:uid="{75FB9575-BC44-495C-A752-8BA861E8F26A}" name="Serientyp"/>
    <tableColumn id="6" xr3:uid="{6FDBAD44-495C-431D-A59C-F19E44FE4DBF}" name="Kategorien"/>
    <tableColumn id="7" xr3:uid="{DCFD78BC-1A38-4612-85EF-798282182EDD}" name="In Ordner"/>
    <tableColumn id="13" xr3:uid="{D1735876-1272-49DA-A645-EBE5057DBD26}" name="Beginn-berechnung" dataDxfId="24">
      <calculatedColumnFormula>MID(Outlookdaten[[#This Row],[Beginn]],4,16)</calculatedColumnFormula>
    </tableColumn>
    <tableColumn id="14" xr3:uid="{0E5A3022-1925-4B73-A7FE-08E64950307E}" name="Ende-berechnet" dataDxfId="23">
      <calculatedColumnFormula>MID(Outlookdaten[[#This Row],[Ende]],4,16)</calculatedColumnFormula>
    </tableColumn>
    <tableColumn id="15" xr3:uid="{EF7AE446-757D-41A5-A6C2-2FBFF68B3EA0}" name="Dauer des Termins" dataDxfId="22">
      <calculatedColumnFormula>Outlookdaten[[#This Row],[Ende-berechnet]]-Outlookdaten[[#This Row],[Beginn-berechnung]]</calculatedColumnFormula>
    </tableColumn>
    <tableColumn id="25" xr3:uid="{E0133EC5-A2FC-47E5-866A-E23E2D893E18}" name="Datumsberechnung" dataDxfId="21">
      <calculatedColumnFormula>MID(Outlookdaten[[#This Row],[Beginn-berechnung]],1,10)</calculatedColumnFormula>
    </tableColumn>
    <tableColumn id="24" xr3:uid="{FAC881C1-D75F-4E11-8E33-921C10908596}" name="Monat" dataDxfId="20">
      <calculatedColumnFormula>TEXT(Outlookdaten[[#This Row],[Datumsberechnung]],"MMMM")</calculatedColumnFormula>
    </tableColumn>
    <tableColumn id="26" xr3:uid="{E7ACDFB0-9B3B-4EB2-85C5-A70910F7EBC2}" name="Jahr" dataDxfId="19">
      <calculatedColumnFormula>TEXT(Outlookdaten[[#This Row],[Datumsberechnung]],"JJJJ")</calculatedColumnFormula>
    </tableColumn>
    <tableColumn id="22" xr3:uid="{B75ADFF0-7ADC-4FDD-BB46-57F64900C54F}" name="Projekt" dataDxfId="18">
      <calculatedColumnFormula>IFERROR(MID(Outlookdaten[[#This Row],[Betreff]],2,(SEARCH("]",Outlookdaten[[#This Row],[Betreff]]))-2),"kein Projekt")</calculatedColumnFormula>
    </tableColumn>
    <tableColumn id="16" xr3:uid="{7E388F28-EEAA-403C-9508-5F71CEF4ADD5}" name="FoC" dataDxfId="17">
      <calculatedColumnFormula>IFERROR(IF(SEARCH(Outlookdaten[[#Headers],[FoC]],Outlookdaten[[#This Row],[Kategorien]])&gt;0,"X","-"),"")</calculatedColumnFormula>
    </tableColumn>
    <tableColumn id="17" xr3:uid="{FACAEE15-0280-43C2-9EA9-494693E78358}" name="Aufwand - 0.25 Tag" dataDxfId="16">
      <calculatedColumnFormula>IFERROR(IF(SEARCH(Outlookdaten[[#Headers],[Aufwand - 0.25 Tag]],Outlookdaten[[#This Row],[Kategorien]])&gt;0,"X","-"),"")</calculatedColumnFormula>
    </tableColumn>
    <tableColumn id="18" xr3:uid="{3693C445-2FBA-415A-8F80-EE94D6A531D4}" name="Aufwand - 0.5 Tag" dataDxfId="15">
      <calculatedColumnFormula>IFERROR(IF(SEARCH(Outlookdaten[[#Headers],[Aufwand - 0.5 Tag]],Outlookdaten[[#This Row],[Kategorien]])&gt;0,"X","-"),"")</calculatedColumnFormula>
    </tableColumn>
    <tableColumn id="19" xr3:uid="{A409AB39-0B58-48CC-BC23-C3437DB44F65}" name="Aufwand - 0.75 Tag" dataDxfId="14">
      <calculatedColumnFormula>IFERROR(IF(SEARCH(Outlookdaten[[#Headers],[Aufwand - 0.75 Tag]],Outlookdaten[[#This Row],[Kategorien]])&gt;0,"X","-"),"")</calculatedColumnFormula>
    </tableColumn>
    <tableColumn id="20" xr3:uid="{7EC63834-C192-43FE-B487-A735AFD7D298}" name="Aufwand - 1 Tag" dataDxfId="13">
      <calculatedColumnFormula>IFERROR(IF(SEARCH(Outlookdaten[[#Headers],[Aufwand - 1 Tag]],Outlookdaten[[#This Row],[Kategorien]])&gt;0,"X","-"),"")</calculatedColumnFormula>
    </tableColumn>
    <tableColumn id="21" xr3:uid="{2CB11844-0DE5-4182-A233-473599EF3080}" name="Interne Meetings" dataDxfId="12">
      <calculatedColumnFormula>IFERROR(IF(SEARCH(Outlookdaten[[#Headers],[Interne Meetings]],Outlookdaten[[#This Row],[Kategorien]])&gt;0,"X","-"),"")</calculatedColumnFormula>
    </tableColumn>
    <tableColumn id="23" xr3:uid="{A1052F30-437A-4BCF-B079-81B03992E519}" name="Aufwände zur Verrechnung" dataDxfId="11">
      <calculatedColumnFormula>IF(Outlookdaten[[#This Row],[Aufwand - 1 Tag]]="X",1,IF(Outlookdaten[[#This Row],[Aufwand - 0.75 Tag]]="X",0.75,IF(Outlookdaten[[#This Row],[Aufwand - 0.5 Tag]]="X",0.5,IF(Outlookdaten[[#This Row],[Aufwand - 0.25 Tag]]="X",0.25,""))))</calculatedColumnFormula>
    </tableColumn>
    <tableColumn id="27" xr3:uid="{C3093709-76CE-40A6-A5FE-664BB97B0DB6}" name="Tätigkeitsnachweis Text" dataDxfId="10">
      <calculatedColumnFormula>Outlookdaten[[#This Row],[Betreff]] &amp; CHAR(10) &amp; "Durchgeführt am " &amp; Outlookdaten[[#This Row],[Datumsberechnung]] &amp; " mit einem Aufwand von " &amp;Outlookdaten[[#This Row],[Aufwände zur Verrechnung]] &amp; "Tag(e)"</calculatedColumnFormula>
    </tableColum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E9A726B-C82A-4035-B0B9-D016B1BA8765}" name="Tätigkeitsnachweise" displayName="Tätigkeitsnachweise" ref="B2:I11" tableType="queryTable" totalsRowCount="1">
  <autoFilter ref="B2:I10" xr:uid="{FE9A726B-C82A-4035-B0B9-D016B1BA8765}"/>
  <tableColumns count="8">
    <tableColumn id="13" xr3:uid="{284D568C-9AD9-4ADD-9B7F-F6118ADB0561}" uniqueName="13" name="Jahr" totalsRowLabel="Ergebnis" queryTableFieldId="13" dataDxfId="9"/>
    <tableColumn id="12" xr3:uid="{E0A60427-AED5-4DCE-98F2-5A0F9A6402B3}" uniqueName="12" name="Monat" queryTableFieldId="12" dataDxfId="8"/>
    <tableColumn id="3" xr3:uid="{D200C43B-5864-4214-8896-2259F9A0BFBD}" uniqueName="3" name="Beginn" queryTableFieldId="3" dataDxfId="7"/>
    <tableColumn id="7" xr3:uid="{3B17EF98-B518-4446-B78D-6BE1D3BFE459}" uniqueName="7" name="In Ordner" queryTableFieldId="7" dataDxfId="6"/>
    <tableColumn id="14" xr3:uid="{EC568B63-F773-4950-840B-6F1B47211409}" uniqueName="14" name="Projekt" queryTableFieldId="14" dataDxfId="5"/>
    <tableColumn id="15" xr3:uid="{6EBB6125-F01A-4431-A96A-D0C440BA7E76}" uniqueName="15" name="FoC" queryTableFieldId="15" dataDxfId="4"/>
    <tableColumn id="22" xr3:uid="{A5BBC034-D3CA-4341-A50B-04B9D1403AF8}" uniqueName="22" name="Tätigkeitsnachweis Text" queryTableFieldId="22" dataDxfId="2" totalsRowDxfId="3"/>
    <tableColumn id="23" xr3:uid="{FDECE5E2-79F8-4308-B538-11C96BB61E2D}" uniqueName="23" name="Aufwände zur Verrechnung" totalsRowFunction="sum" queryTableFieldId="25" dataDxfId="0" totalsRowDxfId="1"/>
  </tableColumns>
  <tableStyleInfo name="TableStyleMedium9"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CD2A5-AA46-4425-B4E7-F5CCDA5B89A8}">
  <dimension ref="A1:V9"/>
  <sheetViews>
    <sheetView workbookViewId="0">
      <selection activeCell="Q2" sqref="Q2"/>
    </sheetView>
  </sheetViews>
  <sheetFormatPr defaultColWidth="11.42578125" defaultRowHeight="15"/>
  <cols>
    <col min="1" max="1" width="38.7109375" bestFit="1" customWidth="1"/>
    <col min="2" max="2" width="12.7109375" bestFit="1" customWidth="1"/>
    <col min="3" max="3" width="18.42578125" bestFit="1" customWidth="1"/>
    <col min="4" max="4" width="18.140625" bestFit="1" customWidth="1"/>
    <col min="5" max="5" width="14.28515625" bestFit="1" customWidth="1"/>
    <col min="6" max="6" width="30.85546875" customWidth="1"/>
    <col min="7" max="7" width="11.7109375" bestFit="1" customWidth="1"/>
    <col min="8" max="8" width="21" bestFit="1" customWidth="1"/>
    <col min="9" max="9" width="17.85546875" bestFit="1" customWidth="1"/>
    <col min="10" max="10" width="17.28515625" bestFit="1" customWidth="1"/>
    <col min="11" max="14" width="17.28515625" customWidth="1"/>
    <col min="16" max="18" width="19.7109375" bestFit="1" customWidth="1"/>
    <col min="19" max="19" width="17" bestFit="1" customWidth="1"/>
    <col min="20" max="20" width="18.7109375" bestFit="1" customWidth="1"/>
    <col min="22" max="22" width="94.85546875" bestFit="1" customWidth="1"/>
  </cols>
  <sheetData>
    <row r="1" spans="1:22">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row>
    <row r="2" spans="1:22">
      <c r="A2" t="s">
        <v>22</v>
      </c>
      <c r="B2" t="s">
        <v>23</v>
      </c>
      <c r="C2" s="2" t="s">
        <v>24</v>
      </c>
      <c r="D2" s="2" t="s">
        <v>25</v>
      </c>
      <c r="E2" t="s">
        <v>26</v>
      </c>
      <c r="F2" t="s">
        <v>27</v>
      </c>
      <c r="G2" t="s">
        <v>28</v>
      </c>
      <c r="H2" t="str">
        <f>MID(Outlookdaten[[#This Row],[Beginn]],4,16)</f>
        <v>01.05.2024 08:00</v>
      </c>
      <c r="I2" t="str">
        <f>MID(Outlookdaten[[#This Row],[Ende]],4,16)</f>
        <v>01.05.2024 10:00</v>
      </c>
      <c r="J2" s="3">
        <f>Outlookdaten[[#This Row],[Ende-berechnet]]-Outlookdaten[[#This Row],[Beginn-berechnung]]</f>
        <v>8.3333333328482695E-2</v>
      </c>
      <c r="K2" s="1" t="str">
        <f>MID(Outlookdaten[[#This Row],[Beginn-berechnung]],1,10)</f>
        <v>01.05.2024</v>
      </c>
      <c r="L2" s="3" t="str">
        <f>TEXT(Outlookdaten[[#This Row],[Datumsberechnung]],"MMMM")</f>
        <v>Mai</v>
      </c>
      <c r="M2" s="3" t="str">
        <f>TEXT(Outlookdaten[[#This Row],[Datumsberechnung]],"JJJJ")</f>
        <v>2024</v>
      </c>
      <c r="N2" s="3" t="str">
        <f>IFERROR(MID(Outlookdaten[[#This Row],[Betreff]],2,(SEARCH("]",Outlookdaten[[#This Row],[Betreff]]))-2),"kein Projekt")</f>
        <v>P-Projektnr</v>
      </c>
      <c r="O2" s="4" t="str">
        <f>IFERROR(IF(SEARCH(Outlookdaten[[#Headers],[FoC]],Outlookdaten[[#This Row],[Kategorien]])&gt;0,"X","-"),"")</f>
        <v/>
      </c>
      <c r="P2" s="4" t="str">
        <f>IFERROR(IF(SEARCH(Outlookdaten[[#Headers],[Aufwand - 0.25 Tag]],Outlookdaten[[#This Row],[Kategorien]])&gt;0,"X","-"),"")</f>
        <v>X</v>
      </c>
      <c r="Q2" s="4" t="str">
        <f>IFERROR(IF(SEARCH(Outlookdaten[[#Headers],[Aufwand - 0.5 Tag]],Outlookdaten[[#This Row],[Kategorien]])&gt;0,"X","-"),"")</f>
        <v/>
      </c>
      <c r="R2" s="4" t="str">
        <f>IFERROR(IF(SEARCH(Outlookdaten[[#Headers],[Aufwand - 0.75 Tag]],Outlookdaten[[#This Row],[Kategorien]])&gt;0,"X","-"),"")</f>
        <v/>
      </c>
      <c r="S2" s="4" t="str">
        <f>IFERROR(IF(SEARCH(Outlookdaten[[#Headers],[Aufwand - 1 Tag]],Outlookdaten[[#This Row],[Kategorien]])&gt;0,"X","-"),"")</f>
        <v/>
      </c>
      <c r="T2" s="4" t="str">
        <f>IFERROR(IF(SEARCH(Outlookdaten[[#Headers],[Interne Meetings]],Outlookdaten[[#This Row],[Kategorien]])&gt;0,"X","-"),"")</f>
        <v>X</v>
      </c>
      <c r="U2" s="4">
        <f>IF(Outlookdaten[[#This Row],[Aufwand - 1 Tag]]="X",1,IF(Outlookdaten[[#This Row],[Aufwand - 0.75 Tag]]="X",0.75,IF(Outlookdaten[[#This Row],[Aufwand - 0.5 Tag]]="X",0.5,IF(Outlookdaten[[#This Row],[Aufwand - 0.25 Tag]]="X",0.25,""))))</f>
        <v>0.25</v>
      </c>
      <c r="V2" s="4" t="str">
        <f>Outlookdaten[[#This Row],[Betreff]] &amp; CHAR(10) &amp; "Durchgeführt am " &amp; Outlookdaten[[#This Row],[Datumsberechnung]] &amp; " mit einem Aufwand von " &amp;Outlookdaten[[#This Row],[Aufwände zur Verrechnung]] &amp; "Tag(e)"</f>
        <v>[P-Projektnr] Mustertext
Durchgeführt am 01.05.2024 mit einem Aufwand von 0,25Tag(e)</v>
      </c>
    </row>
    <row r="3" spans="1:22">
      <c r="A3" t="s">
        <v>29</v>
      </c>
      <c r="B3" t="s">
        <v>23</v>
      </c>
      <c r="C3" s="2" t="s">
        <v>30</v>
      </c>
      <c r="D3" s="2" t="s">
        <v>31</v>
      </c>
      <c r="E3" t="s">
        <v>26</v>
      </c>
      <c r="F3" t="s">
        <v>32</v>
      </c>
      <c r="G3" t="s">
        <v>28</v>
      </c>
      <c r="H3" t="str">
        <f>MID(Outlookdaten[[#This Row],[Beginn]],4,16)</f>
        <v>14.05.2024 08:00</v>
      </c>
      <c r="I3" t="str">
        <f>MID(Outlookdaten[[#This Row],[Ende]],4,16)</f>
        <v>14.05.2024 12:00</v>
      </c>
      <c r="J3" s="3">
        <f>Outlookdaten[[#This Row],[Ende-berechnet]]-Outlookdaten[[#This Row],[Beginn-berechnung]]</f>
        <v>0.16666666666424135</v>
      </c>
      <c r="K3" s="1" t="str">
        <f>MID(Outlookdaten[[#This Row],[Beginn-berechnung]],1,10)</f>
        <v>14.05.2024</v>
      </c>
      <c r="L3" s="3" t="str">
        <f>TEXT(Outlookdaten[[#This Row],[Datumsberechnung]],"MMMM")</f>
        <v>Mai</v>
      </c>
      <c r="M3" s="3" t="str">
        <f>TEXT(Outlookdaten[[#This Row],[Datumsberechnung]],"JJJJ")</f>
        <v>2024</v>
      </c>
      <c r="N3" s="3" t="str">
        <f>IFERROR(MID(Outlookdaten[[#This Row],[Betreff]],2,(SEARCH("]",Outlookdaten[[#This Row],[Betreff]]))-2),"kein Projekt")</f>
        <v>P-1220</v>
      </c>
      <c r="O3" s="4" t="str">
        <f>IFERROR(IF(SEARCH(Outlookdaten[[#Headers],[FoC]],Outlookdaten[[#This Row],[Kategorien]])&gt;0,"X","-"),"")</f>
        <v>X</v>
      </c>
      <c r="P3" s="4" t="str">
        <f>IFERROR(IF(SEARCH(Outlookdaten[[#Headers],[Aufwand - 0.25 Tag]],Outlookdaten[[#This Row],[Kategorien]])&gt;0,"X","-"),"")</f>
        <v/>
      </c>
      <c r="Q3" s="4" t="str">
        <f>IFERROR(IF(SEARCH(Outlookdaten[[#Headers],[Aufwand - 0.5 Tag]],Outlookdaten[[#This Row],[Kategorien]])&gt;0,"X","-"),"")</f>
        <v/>
      </c>
      <c r="R3" s="4" t="str">
        <f>IFERROR(IF(SEARCH(Outlookdaten[[#Headers],[Aufwand - 0.75 Tag]],Outlookdaten[[#This Row],[Kategorien]])&gt;0,"X","-"),"")</f>
        <v/>
      </c>
      <c r="S3" s="4" t="str">
        <f>IFERROR(IF(SEARCH(Outlookdaten[[#Headers],[Aufwand - 1 Tag]],Outlookdaten[[#This Row],[Kategorien]])&gt;0,"X","-"),"")</f>
        <v>X</v>
      </c>
      <c r="T3" s="4" t="str">
        <f>IFERROR(IF(SEARCH(Outlookdaten[[#Headers],[Interne Meetings]],Outlookdaten[[#This Row],[Kategorien]])&gt;0,"X","-"),"")</f>
        <v/>
      </c>
      <c r="U3" s="4">
        <f>IF(Outlookdaten[[#This Row],[Aufwand - 1 Tag]]="X",1,IF(Outlookdaten[[#This Row],[Aufwand - 0.75 Tag]]="X",0.75,IF(Outlookdaten[[#This Row],[Aufwand - 0.5 Tag]]="X",0.5,IF(Outlookdaten[[#This Row],[Aufwand - 0.25 Tag]]="X",0.25,""))))</f>
        <v>1</v>
      </c>
      <c r="V3" s="4" t="str">
        <f>Outlookdaten[[#This Row],[Betreff]] &amp; CHAR(10) &amp; "Durchgeführt am " &amp; Outlookdaten[[#This Row],[Datumsberechnung]] &amp; " mit einem Aufwand von " &amp;Outlookdaten[[#This Row],[Aufwände zur Verrechnung]] &amp; "Tag(e)"</f>
        <v>[P-1220] Erstellung der WBS Struktur
Durchgeführt am 14.05.2024 mit einem Aufwand von 1Tag(e)</v>
      </c>
    </row>
    <row r="4" spans="1:22">
      <c r="A4" t="s">
        <v>33</v>
      </c>
      <c r="B4" t="s">
        <v>23</v>
      </c>
      <c r="C4" s="2" t="s">
        <v>34</v>
      </c>
      <c r="D4" s="2" t="s">
        <v>35</v>
      </c>
      <c r="E4" t="s">
        <v>26</v>
      </c>
      <c r="F4" t="s">
        <v>19</v>
      </c>
      <c r="G4" t="s">
        <v>28</v>
      </c>
      <c r="H4" t="str">
        <f>MID(Outlookdaten[[#This Row],[Beginn]],4,16)</f>
        <v>21.05.2024 08:00</v>
      </c>
      <c r="I4" t="str">
        <f>MID(Outlookdaten[[#This Row],[Ende]],4,16)</f>
        <v>21.05.2024 10:30</v>
      </c>
      <c r="J4" s="3">
        <f>Outlookdaten[[#This Row],[Ende-berechnet]]-Outlookdaten[[#This Row],[Beginn-berechnung]]</f>
        <v>0.10416666666424135</v>
      </c>
      <c r="K4" s="1" t="str">
        <f>MID(Outlookdaten[[#This Row],[Beginn-berechnung]],1,10)</f>
        <v>21.05.2024</v>
      </c>
      <c r="L4" s="3" t="str">
        <f>TEXT(Outlookdaten[[#This Row],[Datumsberechnung]],"MMMM")</f>
        <v>Mai</v>
      </c>
      <c r="M4" s="3" t="str">
        <f>TEXT(Outlookdaten[[#This Row],[Datumsberechnung]],"JJJJ")</f>
        <v>2024</v>
      </c>
      <c r="N4" s="3" t="str">
        <f>IFERROR(MID(Outlookdaten[[#This Row],[Betreff]],2,(SEARCH("]",Outlookdaten[[#This Row],[Betreff]]))-2),"kein Projekt")</f>
        <v>kein Projekt</v>
      </c>
      <c r="O4" s="4" t="str">
        <f>IFERROR(IF(SEARCH(Outlookdaten[[#Headers],[FoC]],Outlookdaten[[#This Row],[Kategorien]])&gt;0,"X","-"),"")</f>
        <v/>
      </c>
      <c r="P4" s="4" t="str">
        <f>IFERROR(IF(SEARCH(Outlookdaten[[#Headers],[Aufwand - 0.25 Tag]],Outlookdaten[[#This Row],[Kategorien]])&gt;0,"X","-"),"")</f>
        <v/>
      </c>
      <c r="Q4" s="4" t="str">
        <f>IFERROR(IF(SEARCH(Outlookdaten[[#Headers],[Aufwand - 0.5 Tag]],Outlookdaten[[#This Row],[Kategorien]])&gt;0,"X","-"),"")</f>
        <v/>
      </c>
      <c r="R4" s="4" t="str">
        <f>IFERROR(IF(SEARCH(Outlookdaten[[#Headers],[Aufwand - 0.75 Tag]],Outlookdaten[[#This Row],[Kategorien]])&gt;0,"X","-"),"")</f>
        <v/>
      </c>
      <c r="S4" s="4" t="str">
        <f>IFERROR(IF(SEARCH(Outlookdaten[[#Headers],[Aufwand - 1 Tag]],Outlookdaten[[#This Row],[Kategorien]])&gt;0,"X","-"),"")</f>
        <v/>
      </c>
      <c r="T4" s="4" t="str">
        <f>IFERROR(IF(SEARCH(Outlookdaten[[#Headers],[Interne Meetings]],Outlookdaten[[#This Row],[Kategorien]])&gt;0,"X","-"),"")</f>
        <v>X</v>
      </c>
      <c r="U4" s="4" t="str">
        <f>IF(Outlookdaten[[#This Row],[Aufwand - 1 Tag]]="X",1,IF(Outlookdaten[[#This Row],[Aufwand - 0.75 Tag]]="X",0.75,IF(Outlookdaten[[#This Row],[Aufwand - 0.5 Tag]]="X",0.5,IF(Outlookdaten[[#This Row],[Aufwand - 0.25 Tag]]="X",0.25,""))))</f>
        <v/>
      </c>
      <c r="V4" s="4" t="str">
        <f>Outlookdaten[[#This Row],[Betreff]] &amp; CHAR(10) &amp; "Durchgeführt am " &amp; Outlookdaten[[#This Row],[Datumsberechnung]] &amp; " mit einem Aufwand von " &amp;Outlookdaten[[#This Row],[Aufwände zur Verrechnung]] &amp; "Tag(e)"</f>
        <v>wöchentliches Firmenmeeting
Durchgeführt am 21.05.2024 mit einem Aufwand von Tag(e)</v>
      </c>
    </row>
    <row r="5" spans="1:22">
      <c r="A5" t="s">
        <v>36</v>
      </c>
      <c r="C5" s="2" t="s">
        <v>37</v>
      </c>
      <c r="D5" s="2" t="s">
        <v>38</v>
      </c>
      <c r="E5" t="s">
        <v>26</v>
      </c>
      <c r="F5" t="s">
        <v>18</v>
      </c>
      <c r="G5" t="s">
        <v>28</v>
      </c>
      <c r="H5" t="str">
        <f>MID(Outlookdaten[[#This Row],[Beginn]],4,16)</f>
        <v>21.05.2024 11:00</v>
      </c>
      <c r="I5" t="str">
        <f>MID(Outlookdaten[[#This Row],[Ende]],4,16)</f>
        <v>21.05.2024 17:00</v>
      </c>
      <c r="J5" s="3">
        <f>Outlookdaten[[#This Row],[Ende-berechnet]]-Outlookdaten[[#This Row],[Beginn-berechnung]]</f>
        <v>0.25</v>
      </c>
      <c r="K5" s="1" t="str">
        <f>MID(Outlookdaten[[#This Row],[Beginn-berechnung]],1,10)</f>
        <v>21.05.2024</v>
      </c>
      <c r="L5" s="3" t="str">
        <f>TEXT(Outlookdaten[[#This Row],[Datumsberechnung]],"MMMM")</f>
        <v>Mai</v>
      </c>
      <c r="M5" s="3" t="str">
        <f>TEXT(Outlookdaten[[#This Row],[Datumsberechnung]],"JJJJ")</f>
        <v>2024</v>
      </c>
      <c r="N5" s="3" t="str">
        <f>IFERROR(MID(Outlookdaten[[#This Row],[Betreff]],2,(SEARCH("]",Outlookdaten[[#This Row],[Betreff]]))-2),"kein Projekt")</f>
        <v>P-1280</v>
      </c>
      <c r="O5" s="4" t="str">
        <f>IFERROR(IF(SEARCH(Outlookdaten[[#Headers],[FoC]],Outlookdaten[[#This Row],[Kategorien]])&gt;0,"X","-"),"")</f>
        <v/>
      </c>
      <c r="P5" s="4" t="str">
        <f>IFERROR(IF(SEARCH(Outlookdaten[[#Headers],[Aufwand - 0.25 Tag]],Outlookdaten[[#This Row],[Kategorien]])&gt;0,"X","-"),"")</f>
        <v/>
      </c>
      <c r="Q5" s="4" t="str">
        <f>IFERROR(IF(SEARCH(Outlookdaten[[#Headers],[Aufwand - 0.5 Tag]],Outlookdaten[[#This Row],[Kategorien]])&gt;0,"X","-"),"")</f>
        <v/>
      </c>
      <c r="R5" s="4" t="str">
        <f>IFERROR(IF(SEARCH(Outlookdaten[[#Headers],[Aufwand - 0.75 Tag]],Outlookdaten[[#This Row],[Kategorien]])&gt;0,"X","-"),"")</f>
        <v/>
      </c>
      <c r="S5" s="4" t="str">
        <f>IFERROR(IF(SEARCH(Outlookdaten[[#Headers],[Aufwand - 1 Tag]],Outlookdaten[[#This Row],[Kategorien]])&gt;0,"X","-"),"")</f>
        <v>X</v>
      </c>
      <c r="T5" s="4" t="str">
        <f>IFERROR(IF(SEARCH(Outlookdaten[[#Headers],[Interne Meetings]],Outlookdaten[[#This Row],[Kategorien]])&gt;0,"X","-"),"")</f>
        <v/>
      </c>
      <c r="U5" s="4">
        <f>IF(Outlookdaten[[#This Row],[Aufwand - 1 Tag]]="X",1,IF(Outlookdaten[[#This Row],[Aufwand - 0.75 Tag]]="X",0.75,IF(Outlookdaten[[#This Row],[Aufwand - 0.5 Tag]]="X",0.5,IF(Outlookdaten[[#This Row],[Aufwand - 0.25 Tag]]="X",0.25,""))))</f>
        <v>1</v>
      </c>
      <c r="V5" s="4" t="str">
        <f>Outlookdaten[[#This Row],[Betreff]] &amp; CHAR(10) &amp; "Durchgeführt am " &amp; Outlookdaten[[#This Row],[Datumsberechnung]] &amp; " mit einem Aufwand von " &amp;Outlookdaten[[#This Row],[Aufwände zur Verrechnung]] &amp; "Tag(e)"</f>
        <v>[P-1280] Abstimmungsgespräch mit Kunde
Durchgeführt am 21.05.2024 mit einem Aufwand von 1Tag(e)</v>
      </c>
    </row>
    <row r="6" spans="1:22">
      <c r="A6" t="s">
        <v>39</v>
      </c>
      <c r="C6" s="2" t="s">
        <v>40</v>
      </c>
      <c r="D6" s="2" t="s">
        <v>41</v>
      </c>
      <c r="E6" t="s">
        <v>26</v>
      </c>
      <c r="F6" t="s">
        <v>42</v>
      </c>
      <c r="G6" t="s">
        <v>28</v>
      </c>
      <c r="H6" t="str">
        <f>MID(Outlookdaten[[#This Row],[Beginn]],4,16)</f>
        <v>23.05.2024 10:00</v>
      </c>
      <c r="I6" t="str">
        <f>MID(Outlookdaten[[#This Row],[Ende]],4,16)</f>
        <v>23.05.2024 12:00</v>
      </c>
      <c r="J6" s="3">
        <f>Outlookdaten[[#This Row],[Ende-berechnet]]-Outlookdaten[[#This Row],[Beginn-berechnung]]</f>
        <v>8.3333333335758653E-2</v>
      </c>
      <c r="K6" s="1" t="str">
        <f>MID(Outlookdaten[[#This Row],[Beginn-berechnung]],1,10)</f>
        <v>23.05.2024</v>
      </c>
      <c r="L6" s="3" t="str">
        <f>TEXT(Outlookdaten[[#This Row],[Datumsberechnung]],"MMMM")</f>
        <v>Mai</v>
      </c>
      <c r="M6" s="3" t="str">
        <f>TEXT(Outlookdaten[[#This Row],[Datumsberechnung]],"JJJJ")</f>
        <v>2024</v>
      </c>
      <c r="N6" s="3" t="str">
        <f>IFERROR(MID(Outlookdaten[[#This Row],[Betreff]],2,(SEARCH("]",Outlookdaten[[#This Row],[Betreff]]))-2),"kein Projekt")</f>
        <v>P-1230</v>
      </c>
      <c r="O6" s="4" t="str">
        <f>IFERROR(IF(SEARCH(Outlookdaten[[#Headers],[FoC]],Outlookdaten[[#This Row],[Kategorien]])&gt;0,"X","-"),"")</f>
        <v/>
      </c>
      <c r="P6" s="4" t="str">
        <f>IFERROR(IF(SEARCH(Outlookdaten[[#Headers],[Aufwand - 0.25 Tag]],Outlookdaten[[#This Row],[Kategorien]])&gt;0,"X","-"),"")</f>
        <v/>
      </c>
      <c r="Q6" s="4" t="str">
        <f>IFERROR(IF(SEARCH(Outlookdaten[[#Headers],[Aufwand - 0.5 Tag]],Outlookdaten[[#This Row],[Kategorien]])&gt;0,"X","-"),"")</f>
        <v/>
      </c>
      <c r="R6" s="4" t="str">
        <f>IFERROR(IF(SEARCH(Outlookdaten[[#Headers],[Aufwand - 0.75 Tag]],Outlookdaten[[#This Row],[Kategorien]])&gt;0,"X","-"),"")</f>
        <v>X</v>
      </c>
      <c r="S6" s="4" t="str">
        <f>IFERROR(IF(SEARCH(Outlookdaten[[#Headers],[Aufwand - 1 Tag]],Outlookdaten[[#This Row],[Kategorien]])&gt;0,"X","-"),"")</f>
        <v/>
      </c>
      <c r="T6" s="4" t="str">
        <f>IFERROR(IF(SEARCH(Outlookdaten[[#Headers],[Interne Meetings]],Outlookdaten[[#This Row],[Kategorien]])&gt;0,"X","-"),"")</f>
        <v/>
      </c>
      <c r="U6" s="4">
        <f>IF(Outlookdaten[[#This Row],[Aufwand - 1 Tag]]="X",1,IF(Outlookdaten[[#This Row],[Aufwand - 0.75 Tag]]="X",0.75,IF(Outlookdaten[[#This Row],[Aufwand - 0.5 Tag]]="X",0.5,IF(Outlookdaten[[#This Row],[Aufwand - 0.25 Tag]]="X",0.25,""))))</f>
        <v>0.75</v>
      </c>
      <c r="V6" s="4" t="str">
        <f>Outlookdaten[[#This Row],[Betreff]] &amp; CHAR(10) &amp; "Durchgeführt am " &amp; Outlookdaten[[#This Row],[Datumsberechnung]] &amp; " mit einem Aufwand von " &amp;Outlookdaten[[#This Row],[Aufwände zur Verrechnung]] &amp; "Tag(e)"</f>
        <v>[P-1230] Abstimmungsgespräch mit Kunde
Durchgeführt am 23.05.2024 mit einem Aufwand von 0,75Tag(e)</v>
      </c>
    </row>
    <row r="7" spans="1:22">
      <c r="A7" t="s">
        <v>39</v>
      </c>
      <c r="C7" s="2" t="s">
        <v>43</v>
      </c>
      <c r="D7" s="2" t="s">
        <v>44</v>
      </c>
      <c r="E7" t="s">
        <v>26</v>
      </c>
      <c r="F7" t="s">
        <v>18</v>
      </c>
      <c r="G7" t="s">
        <v>28</v>
      </c>
      <c r="H7" t="str">
        <f>MID(Outlookdaten[[#This Row],[Beginn]],4,16)</f>
        <v>23.05.2024 13:30</v>
      </c>
      <c r="I7" t="str">
        <f>MID(Outlookdaten[[#This Row],[Ende]],4,16)</f>
        <v>23.05.2024 18:00</v>
      </c>
      <c r="J7" s="3">
        <f>Outlookdaten[[#This Row],[Ende-berechnet]]-Outlookdaten[[#This Row],[Beginn-berechnung]]</f>
        <v>0.1875</v>
      </c>
      <c r="K7" s="1" t="str">
        <f>MID(Outlookdaten[[#This Row],[Beginn-berechnung]],1,10)</f>
        <v>23.05.2024</v>
      </c>
      <c r="L7" s="3" t="str">
        <f>TEXT(Outlookdaten[[#This Row],[Datumsberechnung]],"MMMM")</f>
        <v>Mai</v>
      </c>
      <c r="M7" s="3" t="str">
        <f>TEXT(Outlookdaten[[#This Row],[Datumsberechnung]],"JJJJ")</f>
        <v>2024</v>
      </c>
      <c r="N7" s="3" t="str">
        <f>IFERROR(MID(Outlookdaten[[#This Row],[Betreff]],2,(SEARCH("]",Outlookdaten[[#This Row],[Betreff]]))-2),"kein Projekt")</f>
        <v>P-1230</v>
      </c>
      <c r="O7" s="4" t="str">
        <f>IFERROR(IF(SEARCH(Outlookdaten[[#Headers],[FoC]],Outlookdaten[[#This Row],[Kategorien]])&gt;0,"X","-"),"")</f>
        <v/>
      </c>
      <c r="P7" s="4" t="str">
        <f>IFERROR(IF(SEARCH(Outlookdaten[[#Headers],[Aufwand - 0.25 Tag]],Outlookdaten[[#This Row],[Kategorien]])&gt;0,"X","-"),"")</f>
        <v/>
      </c>
      <c r="Q7" s="4" t="str">
        <f>IFERROR(IF(SEARCH(Outlookdaten[[#Headers],[Aufwand - 0.5 Tag]],Outlookdaten[[#This Row],[Kategorien]])&gt;0,"X","-"),"")</f>
        <v/>
      </c>
      <c r="R7" s="4" t="str">
        <f>IFERROR(IF(SEARCH(Outlookdaten[[#Headers],[Aufwand - 0.75 Tag]],Outlookdaten[[#This Row],[Kategorien]])&gt;0,"X","-"),"")</f>
        <v/>
      </c>
      <c r="S7" s="4" t="str">
        <f>IFERROR(IF(SEARCH(Outlookdaten[[#Headers],[Aufwand - 1 Tag]],Outlookdaten[[#This Row],[Kategorien]])&gt;0,"X","-"),"")</f>
        <v>X</v>
      </c>
      <c r="T7" s="4" t="str">
        <f>IFERROR(IF(SEARCH(Outlookdaten[[#Headers],[Interne Meetings]],Outlookdaten[[#This Row],[Kategorien]])&gt;0,"X","-"),"")</f>
        <v/>
      </c>
      <c r="U7" s="4">
        <f>IF(Outlookdaten[[#This Row],[Aufwand - 1 Tag]]="X",1,IF(Outlookdaten[[#This Row],[Aufwand - 0.75 Tag]]="X",0.75,IF(Outlookdaten[[#This Row],[Aufwand - 0.5 Tag]]="X",0.5,IF(Outlookdaten[[#This Row],[Aufwand - 0.25 Tag]]="X",0.25,""))))</f>
        <v>1</v>
      </c>
      <c r="V7" s="4" t="str">
        <f>Outlookdaten[[#This Row],[Betreff]] &amp; CHAR(10) &amp; "Durchgeführt am " &amp; Outlookdaten[[#This Row],[Datumsberechnung]] &amp; " mit einem Aufwand von " &amp;Outlookdaten[[#This Row],[Aufwände zur Verrechnung]] &amp; "Tag(e)"</f>
        <v>[P-1230] Abstimmungsgespräch mit Kunde
Durchgeführt am 23.05.2024 mit einem Aufwand von 1Tag(e)</v>
      </c>
    </row>
    <row r="8" spans="1:22">
      <c r="A8" t="s">
        <v>45</v>
      </c>
      <c r="C8" s="2" t="s">
        <v>46</v>
      </c>
      <c r="D8" s="2" t="s">
        <v>47</v>
      </c>
      <c r="E8" t="s">
        <v>26</v>
      </c>
      <c r="F8" t="s">
        <v>18</v>
      </c>
      <c r="G8" t="s">
        <v>28</v>
      </c>
      <c r="H8" t="str">
        <f>MID(Outlookdaten[[#This Row],[Beginn]],4,16)</f>
        <v>27.05.2024 00:00</v>
      </c>
      <c r="I8" t="str">
        <f>MID(Outlookdaten[[#This Row],[Ende]],4,16)</f>
        <v>28.05.2024 00:00</v>
      </c>
      <c r="J8" s="3">
        <f>Outlookdaten[[#This Row],[Ende-berechnet]]-Outlookdaten[[#This Row],[Beginn-berechnung]]</f>
        <v>1</v>
      </c>
      <c r="K8" s="1" t="str">
        <f>MID(Outlookdaten[[#This Row],[Beginn-berechnung]],1,10)</f>
        <v>27.05.2024</v>
      </c>
      <c r="L8" s="3" t="str">
        <f>TEXT(Outlookdaten[[#This Row],[Datumsberechnung]],"MMMM")</f>
        <v>Mai</v>
      </c>
      <c r="M8" s="3" t="str">
        <f>TEXT(Outlookdaten[[#This Row],[Datumsberechnung]],"JJJJ")</f>
        <v>2024</v>
      </c>
      <c r="N8" s="3" t="str">
        <f>IFERROR(MID(Outlookdaten[[#This Row],[Betreff]],2,(SEARCH("]",Outlookdaten[[#This Row],[Betreff]]))-2),"kein Projekt")</f>
        <v>P-1210</v>
      </c>
      <c r="O8" s="4" t="str">
        <f>IFERROR(IF(SEARCH(Outlookdaten[[#Headers],[FoC]],Outlookdaten[[#This Row],[Kategorien]])&gt;0,"X","-"),"")</f>
        <v/>
      </c>
      <c r="P8" s="4" t="str">
        <f>IFERROR(IF(SEARCH(Outlookdaten[[#Headers],[Aufwand - 0.25 Tag]],Outlookdaten[[#This Row],[Kategorien]])&gt;0,"X","-"),"")</f>
        <v/>
      </c>
      <c r="Q8" s="4" t="str">
        <f>IFERROR(IF(SEARCH(Outlookdaten[[#Headers],[Aufwand - 0.5 Tag]],Outlookdaten[[#This Row],[Kategorien]])&gt;0,"X","-"),"")</f>
        <v/>
      </c>
      <c r="R8" s="4" t="str">
        <f>IFERROR(IF(SEARCH(Outlookdaten[[#Headers],[Aufwand - 0.75 Tag]],Outlookdaten[[#This Row],[Kategorien]])&gt;0,"X","-"),"")</f>
        <v/>
      </c>
      <c r="S8" s="4" t="str">
        <f>IFERROR(IF(SEARCH(Outlookdaten[[#Headers],[Aufwand - 1 Tag]],Outlookdaten[[#This Row],[Kategorien]])&gt;0,"X","-"),"")</f>
        <v>X</v>
      </c>
      <c r="T8" s="4" t="str">
        <f>IFERROR(IF(SEARCH(Outlookdaten[[#Headers],[Interne Meetings]],Outlookdaten[[#This Row],[Kategorien]])&gt;0,"X","-"),"")</f>
        <v/>
      </c>
      <c r="U8" s="4">
        <f>IF(Outlookdaten[[#This Row],[Aufwand - 1 Tag]]="X",1,IF(Outlookdaten[[#This Row],[Aufwand - 0.75 Tag]]="X",0.75,IF(Outlookdaten[[#This Row],[Aufwand - 0.5 Tag]]="X",0.5,IF(Outlookdaten[[#This Row],[Aufwand - 0.25 Tag]]="X",0.25,""))))</f>
        <v>1</v>
      </c>
      <c r="V8" s="4" t="str">
        <f>Outlookdaten[[#This Row],[Betreff]] &amp; CHAR(10) &amp; "Durchgeführt am " &amp; Outlookdaten[[#This Row],[Datumsberechnung]] &amp; " mit einem Aufwand von " &amp;Outlookdaten[[#This Row],[Aufwände zur Verrechnung]] &amp; "Tag(e)"</f>
        <v>[P-1210] Klärung Anforderung mit IT
Durchgeführt am 27.05.2024 mit einem Aufwand von 1Tag(e)</v>
      </c>
    </row>
    <row r="9" spans="1:22">
      <c r="A9" t="s">
        <v>48</v>
      </c>
      <c r="B9" t="s">
        <v>49</v>
      </c>
      <c r="C9" s="2" t="s">
        <v>50</v>
      </c>
      <c r="D9" s="2" t="s">
        <v>51</v>
      </c>
      <c r="F9" t="s">
        <v>42</v>
      </c>
      <c r="H9" t="str">
        <f>MID(Outlookdaten[[#This Row],[Beginn]],4,16)</f>
        <v>15.05.2024 18:00</v>
      </c>
      <c r="I9" t="str">
        <f>MID(Outlookdaten[[#This Row],[Ende]],4,16)</f>
        <v>15.05.2024 20:00</v>
      </c>
      <c r="J9" s="3">
        <f>Outlookdaten[[#This Row],[Ende-berechnet]]-Outlookdaten[[#This Row],[Beginn-berechnung]]</f>
        <v>8.3333333335758653E-2</v>
      </c>
      <c r="K9" s="1" t="str">
        <f>MID(Outlookdaten[[#This Row],[Beginn-berechnung]],1,10)</f>
        <v>15.05.2024</v>
      </c>
      <c r="L9" s="3" t="str">
        <f>TEXT(Outlookdaten[[#This Row],[Datumsberechnung]],"MMMM")</f>
        <v>Mai</v>
      </c>
      <c r="M9" s="3" t="str">
        <f>TEXT(Outlookdaten[[#This Row],[Datumsberechnung]],"JJJJ")</f>
        <v>2024</v>
      </c>
      <c r="N9" s="3" t="str">
        <f>IFERROR(MID(Outlookdaten[[#This Row],[Betreff]],2,(SEARCH("]",Outlookdaten[[#This Row],[Betreff]]))-2),"kein Projekt")</f>
        <v>P-1080</v>
      </c>
      <c r="O9" s="4" t="str">
        <f>IFERROR(IF(SEARCH(Outlookdaten[[#Headers],[FoC]],Outlookdaten[[#This Row],[Kategorien]])&gt;0,"X","-"),"")</f>
        <v/>
      </c>
      <c r="P9" s="4" t="str">
        <f>IFERROR(IF(SEARCH(Outlookdaten[[#Headers],[Aufwand - 0.25 Tag]],Outlookdaten[[#This Row],[Kategorien]])&gt;0,"X","-"),"")</f>
        <v/>
      </c>
      <c r="Q9" s="4" t="str">
        <f>IFERROR(IF(SEARCH(Outlookdaten[[#Headers],[Aufwand - 0.5 Tag]],Outlookdaten[[#This Row],[Kategorien]])&gt;0,"X","-"),"")</f>
        <v/>
      </c>
      <c r="R9" s="4" t="str">
        <f>IFERROR(IF(SEARCH(Outlookdaten[[#Headers],[Aufwand - 0.75 Tag]],Outlookdaten[[#This Row],[Kategorien]])&gt;0,"X","-"),"")</f>
        <v>X</v>
      </c>
      <c r="S9" s="4" t="str">
        <f>IFERROR(IF(SEARCH(Outlookdaten[[#Headers],[Aufwand - 1 Tag]],Outlookdaten[[#This Row],[Kategorien]])&gt;0,"X","-"),"")</f>
        <v/>
      </c>
      <c r="T9" s="4" t="str">
        <f>IFERROR(IF(SEARCH(Outlookdaten[[#Headers],[Interne Meetings]],Outlookdaten[[#This Row],[Kategorien]])&gt;0,"X","-"),"")</f>
        <v/>
      </c>
      <c r="U9" s="4">
        <f>IF(Outlookdaten[[#This Row],[Aufwand - 1 Tag]]="X",1,IF(Outlookdaten[[#This Row],[Aufwand - 0.75 Tag]]="X",0.75,IF(Outlookdaten[[#This Row],[Aufwand - 0.5 Tag]]="X",0.5,IF(Outlookdaten[[#This Row],[Aufwand - 0.25 Tag]]="X",0.25,""))))</f>
        <v>0.75</v>
      </c>
      <c r="V9" s="4" t="str">
        <f>Outlookdaten[[#This Row],[Betreff]] &amp; CHAR(10) &amp; "Durchgeführt am " &amp; Outlookdaten[[#This Row],[Datumsberechnung]] &amp; " mit einem Aufwand von " &amp;Outlookdaten[[#This Row],[Aufwände zur Verrechnung]] &amp; "Tag(e)"</f>
        <v>[P-1080] Umstellung Gästeportal
Durchgeführt am 15.05.2024 mit einem Aufwand von 0,75Tag(e)</v>
      </c>
    </row>
  </sheetData>
  <pageMargins left="0.7" right="0.7" top="0.78740157499999996" bottom="0.78740157499999996"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0844F-FE4A-4F2F-ABB5-DD754BD1BC25}">
  <dimension ref="B1:C10"/>
  <sheetViews>
    <sheetView showGridLines="0" workbookViewId="0">
      <selection activeCell="B24" sqref="B24"/>
    </sheetView>
  </sheetViews>
  <sheetFormatPr defaultColWidth="11.42578125" defaultRowHeight="15"/>
  <cols>
    <col min="1" max="1" width="28.5703125" customWidth="1"/>
    <col min="2" max="2" width="22.7109375" bestFit="1" customWidth="1"/>
    <col min="3" max="4" width="22.42578125" bestFit="1" customWidth="1"/>
  </cols>
  <sheetData>
    <row r="1" spans="2:3" ht="97.5" customHeight="1"/>
    <row r="2" spans="2:3">
      <c r="B2" s="5" t="s">
        <v>52</v>
      </c>
      <c r="C2" t="s">
        <v>53</v>
      </c>
    </row>
    <row r="3" spans="2:3">
      <c r="B3" s="6" t="s">
        <v>54</v>
      </c>
      <c r="C3" s="7">
        <v>1</v>
      </c>
    </row>
    <row r="4" spans="2:3">
      <c r="B4" s="6" t="s">
        <v>55</v>
      </c>
      <c r="C4" s="7">
        <v>1</v>
      </c>
    </row>
    <row r="5" spans="2:3">
      <c r="B5" s="6" t="s">
        <v>56</v>
      </c>
      <c r="C5" s="7">
        <v>1.75</v>
      </c>
    </row>
    <row r="6" spans="2:3">
      <c r="B6" s="6" t="s">
        <v>57</v>
      </c>
      <c r="C6" s="7">
        <v>1</v>
      </c>
    </row>
    <row r="7" spans="2:3">
      <c r="B7" s="6" t="s">
        <v>58</v>
      </c>
      <c r="C7" s="7">
        <v>0.25</v>
      </c>
    </row>
    <row r="8" spans="2:3">
      <c r="B8" s="6" t="s">
        <v>59</v>
      </c>
      <c r="C8" s="7">
        <v>0</v>
      </c>
    </row>
    <row r="9" spans="2:3">
      <c r="B9" s="6" t="s">
        <v>60</v>
      </c>
      <c r="C9" s="7">
        <v>0.75</v>
      </c>
    </row>
    <row r="10" spans="2:3">
      <c r="B10" s="6" t="s">
        <v>61</v>
      </c>
      <c r="C10" s="7">
        <v>5.75</v>
      </c>
    </row>
  </sheetData>
  <pageMargins left="0.7" right="0.7" top="0.78740157499999996" bottom="0.78740157499999996"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24237-D7B0-4376-B93C-0F51BD0C53C4}">
  <dimension ref="B1:I11"/>
  <sheetViews>
    <sheetView showGridLines="0" tabSelected="1" workbookViewId="0">
      <selection activeCell="I3" sqref="I3"/>
    </sheetView>
  </sheetViews>
  <sheetFormatPr defaultColWidth="11.42578125" defaultRowHeight="45" customHeight="1"/>
  <cols>
    <col min="1" max="1" width="29" customWidth="1"/>
    <col min="2" max="3" width="8.85546875" bestFit="1" customWidth="1"/>
    <col min="4" max="4" width="9.42578125" bestFit="1" customWidth="1"/>
    <col min="5" max="5" width="11.7109375" bestFit="1" customWidth="1"/>
    <col min="6" max="6" width="11.28515625" bestFit="1" customWidth="1"/>
    <col min="7" max="7" width="6.85546875" bestFit="1" customWidth="1"/>
    <col min="8" max="8" width="56.85546875" bestFit="1" customWidth="1"/>
    <col min="9" max="9" width="29.7109375" style="10" bestFit="1" customWidth="1"/>
    <col min="10" max="10" width="21" bestFit="1" customWidth="1"/>
    <col min="11" max="11" width="17.85546875" bestFit="1" customWidth="1"/>
    <col min="12" max="12" width="20.28515625" bestFit="1" customWidth="1"/>
    <col min="13" max="13" width="21.140625" bestFit="1" customWidth="1"/>
    <col min="14" max="14" width="8.85546875" bestFit="1" customWidth="1"/>
    <col min="15" max="15" width="6.85546875" bestFit="1" customWidth="1"/>
    <col min="16" max="16" width="11.28515625" bestFit="1" customWidth="1"/>
    <col min="17" max="17" width="6.85546875" bestFit="1" customWidth="1"/>
    <col min="18" max="18" width="19.7109375" bestFit="1" customWidth="1"/>
    <col min="19" max="19" width="18.7109375" bestFit="1" customWidth="1"/>
    <col min="20" max="20" width="19.7109375" bestFit="1" customWidth="1"/>
    <col min="21" max="21" width="17" bestFit="1" customWidth="1"/>
    <col min="22" max="22" width="18.7109375" bestFit="1" customWidth="1"/>
    <col min="23" max="23" width="27.42578125" bestFit="1" customWidth="1"/>
    <col min="24" max="24" width="81.140625" bestFit="1" customWidth="1"/>
  </cols>
  <sheetData>
    <row r="1" spans="2:9" ht="53.25" customHeight="1">
      <c r="B1" s="12" t="s">
        <v>62</v>
      </c>
      <c r="C1" s="12"/>
      <c r="D1" s="12"/>
      <c r="E1" s="12"/>
      <c r="F1" s="12"/>
      <c r="G1" s="12"/>
      <c r="H1" s="12"/>
      <c r="I1" s="12"/>
    </row>
    <row r="2" spans="2:9" ht="15">
      <c r="B2" t="s">
        <v>12</v>
      </c>
      <c r="C2" t="s">
        <v>11</v>
      </c>
      <c r="D2" t="s">
        <v>2</v>
      </c>
      <c r="E2" t="s">
        <v>6</v>
      </c>
      <c r="F2" t="s">
        <v>13</v>
      </c>
      <c r="G2" t="s">
        <v>14</v>
      </c>
      <c r="H2" t="s">
        <v>21</v>
      </c>
      <c r="I2" s="10" t="s">
        <v>20</v>
      </c>
    </row>
    <row r="3" spans="2:9" ht="30">
      <c r="B3" t="s">
        <v>63</v>
      </c>
      <c r="C3" t="s">
        <v>64</v>
      </c>
      <c r="D3" s="8"/>
      <c r="E3" t="s">
        <v>28</v>
      </c>
      <c r="F3" t="s">
        <v>58</v>
      </c>
      <c r="G3" t="s">
        <v>65</v>
      </c>
      <c r="H3" s="9" t="s">
        <v>66</v>
      </c>
      <c r="I3" s="10">
        <v>0.25</v>
      </c>
    </row>
    <row r="4" spans="2:9" ht="30">
      <c r="B4" t="s">
        <v>63</v>
      </c>
      <c r="C4" t="s">
        <v>64</v>
      </c>
      <c r="D4" s="8"/>
      <c r="E4" t="s">
        <v>28</v>
      </c>
      <c r="F4" t="s">
        <v>55</v>
      </c>
      <c r="G4" t="s">
        <v>67</v>
      </c>
      <c r="H4" s="9" t="s">
        <v>68</v>
      </c>
      <c r="I4" s="10">
        <v>1</v>
      </c>
    </row>
    <row r="5" spans="2:9" ht="30">
      <c r="B5" t="s">
        <v>63</v>
      </c>
      <c r="C5" t="s">
        <v>64</v>
      </c>
      <c r="D5" s="8"/>
      <c r="E5" t="s">
        <v>28</v>
      </c>
      <c r="F5" t="s">
        <v>59</v>
      </c>
      <c r="G5" t="s">
        <v>65</v>
      </c>
      <c r="H5" s="9" t="s">
        <v>69</v>
      </c>
      <c r="I5" s="10" t="s">
        <v>65</v>
      </c>
    </row>
    <row r="6" spans="2:9" ht="30">
      <c r="B6" t="s">
        <v>63</v>
      </c>
      <c r="C6" t="s">
        <v>64</v>
      </c>
      <c r="D6" s="8"/>
      <c r="E6" t="s">
        <v>28</v>
      </c>
      <c r="F6" t="s">
        <v>57</v>
      </c>
      <c r="G6" t="s">
        <v>65</v>
      </c>
      <c r="H6" s="9" t="s">
        <v>70</v>
      </c>
      <c r="I6" s="10">
        <v>1</v>
      </c>
    </row>
    <row r="7" spans="2:9" ht="30">
      <c r="B7" t="s">
        <v>63</v>
      </c>
      <c r="C7" t="s">
        <v>64</v>
      </c>
      <c r="D7" s="8"/>
      <c r="E7" t="s">
        <v>28</v>
      </c>
      <c r="F7" t="s">
        <v>56</v>
      </c>
      <c r="G7" t="s">
        <v>65</v>
      </c>
      <c r="H7" s="9" t="s">
        <v>71</v>
      </c>
      <c r="I7" s="10">
        <v>0.75</v>
      </c>
    </row>
    <row r="8" spans="2:9" ht="30">
      <c r="B8" t="s">
        <v>63</v>
      </c>
      <c r="C8" t="s">
        <v>64</v>
      </c>
      <c r="D8" s="8"/>
      <c r="E8" t="s">
        <v>28</v>
      </c>
      <c r="F8" t="s">
        <v>56</v>
      </c>
      <c r="G8" t="s">
        <v>65</v>
      </c>
      <c r="H8" s="9" t="s">
        <v>72</v>
      </c>
      <c r="I8" s="10">
        <v>1</v>
      </c>
    </row>
    <row r="9" spans="2:9" ht="30">
      <c r="B9" t="s">
        <v>63</v>
      </c>
      <c r="C9" t="s">
        <v>64</v>
      </c>
      <c r="D9" s="8"/>
      <c r="E9" t="s">
        <v>28</v>
      </c>
      <c r="F9" t="s">
        <v>54</v>
      </c>
      <c r="G9" t="s">
        <v>65</v>
      </c>
      <c r="H9" s="9" t="s">
        <v>73</v>
      </c>
      <c r="I9" s="10">
        <v>1</v>
      </c>
    </row>
    <row r="10" spans="2:9" ht="30">
      <c r="B10" t="s">
        <v>63</v>
      </c>
      <c r="C10" t="s">
        <v>64</v>
      </c>
      <c r="D10" s="8"/>
      <c r="F10" t="s">
        <v>60</v>
      </c>
      <c r="G10" t="s">
        <v>65</v>
      </c>
      <c r="H10" s="9" t="s">
        <v>74</v>
      </c>
      <c r="I10" s="10">
        <v>0.75</v>
      </c>
    </row>
    <row r="11" spans="2:9" ht="15">
      <c r="B11" t="s">
        <v>75</v>
      </c>
      <c r="H11" s="9"/>
      <c r="I11" s="10">
        <f>SUBTOTAL(109,Tätigkeitsnachweise[Aufwände zur Verrechnung])</f>
        <v>5.75</v>
      </c>
    </row>
  </sheetData>
  <mergeCells count="1">
    <mergeCell ref="B1:I1"/>
  </mergeCells>
  <pageMargins left="0.7" right="0.7" top="0.78740157499999996" bottom="0.78740157499999996"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D502E-2CF5-4A5B-B01A-429DAB2F3A3F}">
  <dimension ref="A1:F3"/>
  <sheetViews>
    <sheetView workbookViewId="0">
      <selection activeCell="E4" sqref="E4"/>
    </sheetView>
  </sheetViews>
  <sheetFormatPr defaultColWidth="11.42578125" defaultRowHeight="15"/>
  <cols>
    <col min="5" max="5" width="40.85546875" customWidth="1"/>
  </cols>
  <sheetData>
    <row r="1" spans="1:6">
      <c r="A1" t="s">
        <v>76</v>
      </c>
      <c r="B1" t="s">
        <v>0</v>
      </c>
      <c r="C1" t="s">
        <v>77</v>
      </c>
      <c r="D1" t="s">
        <v>78</v>
      </c>
      <c r="E1" t="s">
        <v>5</v>
      </c>
      <c r="F1" t="s">
        <v>6</v>
      </c>
    </row>
    <row r="2" spans="1:6">
      <c r="A2" t="s">
        <v>79</v>
      </c>
      <c r="B2" t="s">
        <v>80</v>
      </c>
      <c r="C2" s="11">
        <v>0.68263888888888891</v>
      </c>
      <c r="D2" t="s">
        <v>81</v>
      </c>
      <c r="E2" t="s">
        <v>18</v>
      </c>
      <c r="F2" t="s">
        <v>82</v>
      </c>
    </row>
    <row r="3" spans="1:6">
      <c r="A3" t="s">
        <v>79</v>
      </c>
      <c r="B3" t="s">
        <v>83</v>
      </c>
      <c r="C3" t="s">
        <v>84</v>
      </c>
      <c r="D3" t="s">
        <v>81</v>
      </c>
      <c r="E3" t="s">
        <v>85</v>
      </c>
      <c r="F3" t="s">
        <v>82</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DF5A7B8-AFA1-4F67-9D46-B9D2C24B753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Fred MachtAlles</dc:creator>
  <cp:keywords/>
  <dc:description/>
  <cp:lastModifiedBy/>
  <cp:revision/>
  <dcterms:created xsi:type="dcterms:W3CDTF">2024-05-15T04:12:42Z</dcterms:created>
  <dcterms:modified xsi:type="dcterms:W3CDTF">2024-07-04T06:06:13Z</dcterms:modified>
  <cp:category/>
  <cp:contentStatus/>
</cp:coreProperties>
</file>